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СБД" sheetId="1" r:id="rId1"/>
    <sheet name="ОДТ" sheetId="2" r:id="rId2"/>
    <sheet name="ӨӨТ" sheetId="3" r:id="rId3"/>
    <sheet name="МГТ" sheetId="4" r:id="rId4"/>
    <sheet name="Тодруулга" sheetId="5" r:id="rId5"/>
  </sheets>
  <definedNames/>
  <calcPr fullCalcOnLoad="1"/>
</workbook>
</file>

<file path=xl/sharedStrings.xml><?xml version="1.0" encoding="utf-8"?>
<sst xmlns="http://schemas.openxmlformats.org/spreadsheetml/2006/main" count="1274" uniqueCount="567">
  <si>
    <t>Байгууллагын нэр: Эрдэнэтусдулаантүгээхсүлжэ</t>
  </si>
  <si>
    <t>Регистр: 2802813</t>
  </si>
  <si>
    <t>САНХҮҮ БАЙДЛЫН ТАЙЛАН</t>
  </si>
  <si>
    <t>/Мянган төгрөг/</t>
  </si>
  <si>
    <t>№</t>
  </si>
  <si>
    <t>Үзүүлэлт</t>
  </si>
  <si>
    <t>Эхний үлдэгдэл</t>
  </si>
  <si>
    <t>Эцсийн үлдэгдэл</t>
  </si>
  <si>
    <t>1</t>
  </si>
  <si>
    <t>ХӨРӨНГӨ</t>
  </si>
  <si>
    <t xml:space="preserve"> 1.1</t>
  </si>
  <si>
    <t>Эргэлтийн хөрөнгө</t>
  </si>
  <si>
    <t xml:space="preserve">  1.1.1</t>
  </si>
  <si>
    <t>Мөнгө,түүнтэй адилтгах хөрөнгө</t>
  </si>
  <si>
    <t xml:space="preserve">  1.1.2</t>
  </si>
  <si>
    <t>Дансны авлага</t>
  </si>
  <si>
    <t xml:space="preserve">  1.1.3</t>
  </si>
  <si>
    <t>Татвар, НДШ – ийн авлага</t>
  </si>
  <si>
    <t xml:space="preserve">  1.1.4</t>
  </si>
  <si>
    <t>Бусад авлага</t>
  </si>
  <si>
    <t xml:space="preserve">  1.1.5</t>
  </si>
  <si>
    <t>Бусад санхүүгийн хөрөнгө</t>
  </si>
  <si>
    <t xml:space="preserve">  1.1.6</t>
  </si>
  <si>
    <t>Бараа материал</t>
  </si>
  <si>
    <t xml:space="preserve">  1.1.7</t>
  </si>
  <si>
    <t>Урьдчилж төлсөн зардал/тооцоо</t>
  </si>
  <si>
    <t xml:space="preserve">  1.1.8</t>
  </si>
  <si>
    <t>Бусад эргэлтийн хөрөнгө</t>
  </si>
  <si>
    <t xml:space="preserve">  1.1.9</t>
  </si>
  <si>
    <t>Борлуулах зорилгоор эзэмшиж буй эргэлтийн бус хөрөнгө (борлуулах бүлэг хөрөнгө)</t>
  </si>
  <si>
    <t xml:space="preserve">  1.1.10</t>
  </si>
  <si>
    <t xml:space="preserve">  1.1.11</t>
  </si>
  <si>
    <t>Эргэлтийн хөрөнгийн дүн</t>
  </si>
  <si>
    <t xml:space="preserve"> 1.2</t>
  </si>
  <si>
    <t>Эргэлтийн бус хөрөнгө</t>
  </si>
  <si>
    <t xml:space="preserve">  1.2.1</t>
  </si>
  <si>
    <t>Үндсэн хөрөнгө</t>
  </si>
  <si>
    <t xml:space="preserve">  1.2.2</t>
  </si>
  <si>
    <t>Биет бус хөрөнгө</t>
  </si>
  <si>
    <t xml:space="preserve">  1.2.3</t>
  </si>
  <si>
    <t>Биологийн хөрөнгө</t>
  </si>
  <si>
    <t xml:space="preserve">  1.2.4</t>
  </si>
  <si>
    <t>Урт хугацаат  хөрөнгө оруулалт</t>
  </si>
  <si>
    <t xml:space="preserve">  1.2.5</t>
  </si>
  <si>
    <t>Хайгуул ба үнэлгээний хөрөнгө</t>
  </si>
  <si>
    <t xml:space="preserve">  1.2.6</t>
  </si>
  <si>
    <t>Хойшлогдсон татварын хөрөнгө</t>
  </si>
  <si>
    <t xml:space="preserve">  1.2.7</t>
  </si>
  <si>
    <t>Хөрөнгө оруулалтын зориулалттай үл хөдлөх хөрөнгө</t>
  </si>
  <si>
    <t xml:space="preserve">  1.2.8</t>
  </si>
  <si>
    <t>Бусад эргэлтийн бус хөрөнгө</t>
  </si>
  <si>
    <t xml:space="preserve">  1.2.9</t>
  </si>
  <si>
    <t xml:space="preserve">Газар </t>
  </si>
  <si>
    <t xml:space="preserve">  1.2.10</t>
  </si>
  <si>
    <t>Эргэлтийн бус хөрөнгийн дүн</t>
  </si>
  <si>
    <t xml:space="preserve"> 1.3</t>
  </si>
  <si>
    <t>Нийт хөрөнгийн дүн</t>
  </si>
  <si>
    <t>2</t>
  </si>
  <si>
    <t>ӨР ТӨЛБӨР БА ЭЗДИЙН ӨМЧ</t>
  </si>
  <si>
    <t xml:space="preserve"> 2.1</t>
  </si>
  <si>
    <t>ӨР ТӨЛБӨР</t>
  </si>
  <si>
    <t xml:space="preserve">  2.1.1</t>
  </si>
  <si>
    <t>БОГИНО ХУГАЦААТ ӨР ТӨЛБӨР</t>
  </si>
  <si>
    <t xml:space="preserve">   2.1.1.1</t>
  </si>
  <si>
    <t>Дансны өглөг</t>
  </si>
  <si>
    <t xml:space="preserve">   2.1.1.2</t>
  </si>
  <si>
    <t>Цалингийн  өглөг</t>
  </si>
  <si>
    <t xml:space="preserve">   2.1.1.3</t>
  </si>
  <si>
    <t>Татварын өр</t>
  </si>
  <si>
    <t xml:space="preserve">   2.1.1.4</t>
  </si>
  <si>
    <t>НДШ - ийн  өглөг</t>
  </si>
  <si>
    <t xml:space="preserve">   2.1.1.5</t>
  </si>
  <si>
    <t>Богино хугацаат зээл</t>
  </si>
  <si>
    <t xml:space="preserve">   2.1.1.6</t>
  </si>
  <si>
    <t>Хүүний  өглөг</t>
  </si>
  <si>
    <t xml:space="preserve">   2.1.1.7</t>
  </si>
  <si>
    <t>Ногдол ашгийн  өглөг</t>
  </si>
  <si>
    <t xml:space="preserve">   2.1.1.8</t>
  </si>
  <si>
    <t>Урьдчилж орсон орлого</t>
  </si>
  <si>
    <t xml:space="preserve">   2.1.1.9</t>
  </si>
  <si>
    <t>Нөөц  /өр төлбөр/</t>
  </si>
  <si>
    <t xml:space="preserve">   2.1.1.10</t>
  </si>
  <si>
    <t>Бусад богино хугацаат өр төлбөр</t>
  </si>
  <si>
    <t xml:space="preserve">   2.1.1.11</t>
  </si>
  <si>
    <t>Борлуулах зорилгоор эзэмшиж буй бүлэг хөрөнгөнд хамаарах өр төлбөр</t>
  </si>
  <si>
    <t xml:space="preserve">   2.1.1.12</t>
  </si>
  <si>
    <t xml:space="preserve">   2.1.1.13</t>
  </si>
  <si>
    <t>Богино хугацаат өр төлбөрийн дүн</t>
  </si>
  <si>
    <t xml:space="preserve">  2.1.2</t>
  </si>
  <si>
    <t>УРТ ХУГАЦААТ ӨР ТӨЛБӨР</t>
  </si>
  <si>
    <t xml:space="preserve">   2.1.2.1</t>
  </si>
  <si>
    <t>Урт хугацаат зээл</t>
  </si>
  <si>
    <t xml:space="preserve">   2.1.2.2</t>
  </si>
  <si>
    <t>Нөөц /өр төлбөр/</t>
  </si>
  <si>
    <t xml:space="preserve">   2.1.2.3</t>
  </si>
  <si>
    <t>Хойшлогдсон татварын өр</t>
  </si>
  <si>
    <t xml:space="preserve">   2.1.2.4</t>
  </si>
  <si>
    <t>Бусад урт хугацаат өр төлбөр</t>
  </si>
  <si>
    <t xml:space="preserve">   2.1.2.5</t>
  </si>
  <si>
    <t>Хойшлогдсон орлого</t>
  </si>
  <si>
    <t xml:space="preserve">   2.1.2.6</t>
  </si>
  <si>
    <t>Урт хугацаат өр төлбөрийн дүн</t>
  </si>
  <si>
    <t>2.2</t>
  </si>
  <si>
    <t>Өр төлбөрийн нийт дүн</t>
  </si>
  <si>
    <t>ЭЗДИЙН ӨМЧ</t>
  </si>
  <si>
    <t xml:space="preserve"> 2.3</t>
  </si>
  <si>
    <t>Өмч</t>
  </si>
  <si>
    <t xml:space="preserve">  2.3.1</t>
  </si>
  <si>
    <t>-төрийн</t>
  </si>
  <si>
    <t xml:space="preserve">  2.3.2</t>
  </si>
  <si>
    <t xml:space="preserve">    -хувийн</t>
  </si>
  <si>
    <t xml:space="preserve">  2.3.3</t>
  </si>
  <si>
    <t xml:space="preserve">    -хувьцаат</t>
  </si>
  <si>
    <t xml:space="preserve">  2.3.4</t>
  </si>
  <si>
    <t>Халаасны хувьцаа</t>
  </si>
  <si>
    <t xml:space="preserve">  2.3.5</t>
  </si>
  <si>
    <t>Нэмж төлөгдсөн капитал</t>
  </si>
  <si>
    <t xml:space="preserve">  2.3.6</t>
  </si>
  <si>
    <t>Хөрөнгийн дахин үнэлгээний нэмэгдэл</t>
  </si>
  <si>
    <t xml:space="preserve">  2.3.7</t>
  </si>
  <si>
    <t>Гадаад валютын хөрвүүлэлтийн нөөц</t>
  </si>
  <si>
    <t xml:space="preserve">  2.3.8</t>
  </si>
  <si>
    <t>Эздийн өмчийн бусад хэсэг</t>
  </si>
  <si>
    <t xml:space="preserve">  2.3.9</t>
  </si>
  <si>
    <t>Хуримтлагдсан ашиг</t>
  </si>
  <si>
    <t xml:space="preserve">  2.3.10</t>
  </si>
  <si>
    <t xml:space="preserve">  2.3.11</t>
  </si>
  <si>
    <t>Эздийн өмчийн дүн</t>
  </si>
  <si>
    <t xml:space="preserve"> 2.4</t>
  </si>
  <si>
    <t>Өр төлбөр ба эздийн өмчийн дүн</t>
  </si>
  <si>
    <t>Захирал ....................... /Д.Бүүвэйбаатар/</t>
  </si>
  <si>
    <t>Нягтлан бодогч .......................          /Д. Мөнхзул/</t>
  </si>
  <si>
    <t>ОРЛОГЫН ДЭЛГЭРЭНГҮЙ ТАЙЛАН</t>
  </si>
  <si>
    <t xml:space="preserve"> 1</t>
  </si>
  <si>
    <t>Борлуулалтын орлого (цэвэр)</t>
  </si>
  <si>
    <t xml:space="preserve"> 2</t>
  </si>
  <si>
    <t>Борлуулалтын өртөг</t>
  </si>
  <si>
    <t>3</t>
  </si>
  <si>
    <t>Нийт ашиг ( алдагдал)</t>
  </si>
  <si>
    <t xml:space="preserve"> 4</t>
  </si>
  <si>
    <t>Түрээсийн орлого</t>
  </si>
  <si>
    <t xml:space="preserve"> 5</t>
  </si>
  <si>
    <t>Хүүний орлого</t>
  </si>
  <si>
    <t xml:space="preserve"> 6</t>
  </si>
  <si>
    <t>Ногдол ашгийн орлого</t>
  </si>
  <si>
    <t xml:space="preserve"> 7</t>
  </si>
  <si>
    <t>Эрхийн шимтгэлийн орлого</t>
  </si>
  <si>
    <t xml:space="preserve"> 8</t>
  </si>
  <si>
    <t>Бусад орлого</t>
  </si>
  <si>
    <t xml:space="preserve"> 9</t>
  </si>
  <si>
    <t>Борлуулалт, маркетингийн зардал</t>
  </si>
  <si>
    <t xml:space="preserve"> 10</t>
  </si>
  <si>
    <t>Ерөнхий ба удирдлагын зардал</t>
  </si>
  <si>
    <t xml:space="preserve"> 11</t>
  </si>
  <si>
    <t>Санхүүгийн зардал</t>
  </si>
  <si>
    <t xml:space="preserve"> 12</t>
  </si>
  <si>
    <t>Бусад зардал</t>
  </si>
  <si>
    <t xml:space="preserve"> 13</t>
  </si>
  <si>
    <t>Гадаад валютын ханшийн зөрүүний  олз (гарз)</t>
  </si>
  <si>
    <t xml:space="preserve"> 14</t>
  </si>
  <si>
    <t>Үндсэн хөрөнгө данснаас хассаны олз (гарз)</t>
  </si>
  <si>
    <t xml:space="preserve"> 15</t>
  </si>
  <si>
    <t>Биет бус хөрөнгө данснаас хассаны олз (гарз)</t>
  </si>
  <si>
    <t xml:space="preserve"> 16</t>
  </si>
  <si>
    <t>Хөрөнгө оруулалт борлуулснаас үүссэн  олз (гарз)</t>
  </si>
  <si>
    <t xml:space="preserve"> 17</t>
  </si>
  <si>
    <t>Бусад ашиг ( алдагдал)</t>
  </si>
  <si>
    <t>18</t>
  </si>
  <si>
    <t>Татвар төлөхийн өмнөх  ашиг (алдагдал)</t>
  </si>
  <si>
    <t xml:space="preserve"> 19</t>
  </si>
  <si>
    <t>Орлогын татварын зардал</t>
  </si>
  <si>
    <t>20</t>
  </si>
  <si>
    <t>Татварын дараахь ашиг (алдагдал)</t>
  </si>
  <si>
    <t xml:space="preserve"> 21</t>
  </si>
  <si>
    <t>Зогсоосон үйл ажиллагааны татварын дараах ашиг (алдагдал)</t>
  </si>
  <si>
    <t>22</t>
  </si>
  <si>
    <t>Тайлант үеийн цэвэр ашиг ( алдагдал)</t>
  </si>
  <si>
    <t>23</t>
  </si>
  <si>
    <t>Бусад дэлгэрэнгүй орлого</t>
  </si>
  <si>
    <t xml:space="preserve"> 23.1</t>
  </si>
  <si>
    <t>Хөрөнгийн дахин үнэлгээний нэмэгдлийн зөрүү</t>
  </si>
  <si>
    <t xml:space="preserve"> 23.2</t>
  </si>
  <si>
    <t>Гадаад валютын хөрвүүлэлтийн зөрүү</t>
  </si>
  <si>
    <t xml:space="preserve"> 23.3</t>
  </si>
  <si>
    <t>Бусад  олз (гарз)</t>
  </si>
  <si>
    <t>24</t>
  </si>
  <si>
    <t>Орлогын нийт дүн</t>
  </si>
  <si>
    <t xml:space="preserve"> 25</t>
  </si>
  <si>
    <t>Нэгж хувьцаанд ногдох суурь ашиг (алдагдал)</t>
  </si>
  <si>
    <t>Нягтлан бодогч .......................        /Д. Мөнхзул/</t>
  </si>
  <si>
    <t>ӨМЧИЙН ӨӨРЧЛӨЛТИЙН ТАЙЛАН</t>
  </si>
  <si>
    <t>Нийт дүн</t>
  </si>
  <si>
    <t>8</t>
  </si>
  <si>
    <t>2021 оны 12-р сарын 31-ны үлдэгдэл</t>
  </si>
  <si>
    <t>Нягтлан бодох бүртгэлийн бодлогын өөрчлөлтийн нөлөө, алдааны залруулга</t>
  </si>
  <si>
    <t>Залруулсан  үлдэгдэл</t>
  </si>
  <si>
    <t>Тайлант үеийн цэвэр ашиг (алдагдал)</t>
  </si>
  <si>
    <t>4</t>
  </si>
  <si>
    <t>5</t>
  </si>
  <si>
    <t>Өмчид гарсан өөрчлөлт</t>
  </si>
  <si>
    <t>6</t>
  </si>
  <si>
    <t>Зарласан ногдол ашиг</t>
  </si>
  <si>
    <t>7</t>
  </si>
  <si>
    <t>Дахин үнэлгээний нэмэгдлийн хэрэгжсэн дүн</t>
  </si>
  <si>
    <t>20.. оны 12-р сарын 31-ны үлдэгдэл</t>
  </si>
  <si>
    <t>МӨНГӨН ГҮЙЛГЭЭНИЙ ТАЙЛАН</t>
  </si>
  <si>
    <t>ҮНДСЭН ҮЙЛ АЖИЛЛАГААНЫ МӨНГӨН ГҮЙЛГЭЭ</t>
  </si>
  <si>
    <t>Мөнгөн орлогын дүн</t>
  </si>
  <si>
    <t>Бараа борлуулсан, үйлчилгээ үзүүлсний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</si>
  <si>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</si>
  <si>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</si>
  <si>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</si>
  <si>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</si>
  <si>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Бусад мөнгөн орлого</t>
  </si>
  <si>
    <t>Мөнгөн зарлагын дүн</t>
  </si>
  <si>
    <t>Ажиллагчдад төлсөн</t>
  </si>
  <si>
    <t>Нийгмийн даатгалын байгууллагад төлсөн</t>
  </si>
  <si>
    <t>Бараа материал худалдан авахад төлсөн</t>
  </si>
  <si>
    <t>Ашиглалтын зардалд төлсөн</t>
  </si>
  <si>
    <t>Түлш шатахуун, тээврийн хөлс, сэлбэг хэрэгсэлд төлсөн</t>
  </si>
  <si>
    <t>Хүүний төлбөрт төлсөн</t>
  </si>
  <si>
    <t>Татварын байгууллагад төлсөн</t>
  </si>
  <si>
    <t>Даатгалын төлбөрт төлсөн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</si>
  <si>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</si>
  <si>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</si>
  <si>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</si>
  <si>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</si>
  <si>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</si>
  <si>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 xml:space="preserve">  2.1.3</t>
  </si>
  <si>
    <t>Хөрөнгө оруулалт борлуулсны орлого</t>
  </si>
  <si>
    <t xml:space="preserve">  2.1.4</t>
  </si>
  <si>
    <t>Бусад урт хугацаат хөрөнгө борлуулсны орлого</t>
  </si>
  <si>
    <t xml:space="preserve">  2.1.5</t>
  </si>
  <si>
    <t>Бусдад олгосон зээл, мөнгөн урьдчилгааны буцаан төлөлт</t>
  </si>
  <si>
    <t xml:space="preserve">  2.1.6</t>
  </si>
  <si>
    <t>Хүлээн авсан хүүний орлого</t>
  </si>
  <si>
    <t xml:space="preserve">  2.1.7</t>
  </si>
  <si>
    <t>Хүлээн авсан ногдол ашиг</t>
  </si>
  <si>
    <t xml:space="preserve">   2.1.8</t>
  </si>
  <si>
    <t xml:space="preserve"> 2.2</t>
  </si>
  <si>
    <t xml:space="preserve">  2.2.1</t>
  </si>
  <si>
    <t>Үндсэн хөрөнгө олж эзэмшихэд төлсөн</t>
  </si>
  <si>
    <t xml:space="preserve">  2.2.2</t>
  </si>
  <si>
    <t>Биет бус хөрөнгө олж эзэмшихэд төлсөн</t>
  </si>
  <si>
    <t xml:space="preserve">  2.2.3</t>
  </si>
  <si>
    <t>Хөрөнгө оруулалт олж эзэмшихэд төлсөн</t>
  </si>
  <si>
    <t xml:space="preserve">  2.2.4</t>
  </si>
  <si>
    <t>Бусад урт хугацаат хөрөнгө олж эзэмшихэд төлсөн</t>
  </si>
  <si>
    <t xml:space="preserve">  2.2.5</t>
  </si>
  <si>
    <t>Бусдад олгосон зээл болон урьдчилгаа</t>
  </si>
  <si>
    <t xml:space="preserve">   2.2.6</t>
  </si>
  <si>
    <t>Хөрөнгө оруулалтын үйл ажиллагааны цэвэр мөнгөн гүйлгээний дүн</t>
  </si>
  <si>
    <t>САНХҮҮГИЙН ҮЙЛ АЖИЛЛАГААНЫ МӨНГӨН ГҮЙЛГЭЭ</t>
  </si>
  <si>
    <t xml:space="preserve"> 3.1</t>
  </si>
  <si>
    <t xml:space="preserve">  3.1.1</t>
  </si>
  <si>
    <t>Зээл авсан, өрийн үнэт цаас гаргаснаас хүлээн авсан</t>
  </si>
  <si>
    <t xml:space="preserve">  3.1.2</t>
  </si>
  <si>
    <t>Хувьцаа болон өмчийн бусад үнэт цаас гаргаснаас хүлээн авсан</t>
  </si>
  <si>
    <t xml:space="preserve">  3.1.3</t>
  </si>
  <si>
    <t>Төрөл бүрийн хандив</t>
  </si>
  <si>
    <t xml:space="preserve">   3.1.4</t>
  </si>
  <si>
    <t xml:space="preserve"> 3.2</t>
  </si>
  <si>
    <t xml:space="preserve">  3.2.1</t>
  </si>
  <si>
    <t>Зээл, өрийн үнэт цаасны төлбөрт төлсөн мөнгө</t>
  </si>
  <si>
    <t xml:space="preserve">  3.2.2</t>
  </si>
  <si>
    <t>Санхүүгийн түрээсийн өглөгт төлсөн</t>
  </si>
  <si>
    <t xml:space="preserve">  3.2.3</t>
  </si>
  <si>
    <t>Хувьцаа буцаан худалдаж авахад төлсөн</t>
  </si>
  <si>
    <t xml:space="preserve">  3.2.4</t>
  </si>
  <si>
    <t>Төлсөн ногдол ашиг</t>
  </si>
  <si>
    <t xml:space="preserve">   3.2.5</t>
  </si>
  <si>
    <t xml:space="preserve"> 3.3</t>
  </si>
  <si>
    <t>Санхүүгийн үйл ажиллагааны цэвэр мөнгөн гүйлгээний дүн</t>
  </si>
  <si>
    <t>Валютын ханшийн зөрүү</t>
  </si>
  <si>
    <t xml:space="preserve"> 4.1</t>
  </si>
  <si>
    <t>Бүх 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</si>
  <si>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</si>
  <si>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</si>
  <si>
    <t>Нягтлан бодогч .......................         /Д. Мөнхзул/</t>
  </si>
  <si>
    <t>1. Мөнгө түүнтэй адилтгах хөрөнгө</t>
  </si>
  <si>
    <t>Касс дахь мөнгө</t>
  </si>
  <si>
    <t>Банкин дахь мөнгө</t>
  </si>
  <si>
    <t>Мөнгөтэй адилтгах хөрөнгө</t>
  </si>
  <si>
    <t>Тэмдэглэл</t>
  </si>
  <si>
    <t>4.1. Дансны авлага</t>
  </si>
  <si>
    <t>Найдваргүй авлагын хасагдуулга</t>
  </si>
  <si>
    <t>Дансны авлага (цэвэр дүнгээр)</t>
  </si>
  <si>
    <t>Нэмэгдсэн</t>
  </si>
  <si>
    <t>Хасагдсан</t>
  </si>
  <si>
    <t>-Төлөгдсөн</t>
  </si>
  <si>
    <t>-Найдваргүй болсон</t>
  </si>
  <si>
    <t>4.1. Татварын авлага</t>
  </si>
  <si>
    <t>ААНОАТ-ын авлага</t>
  </si>
  <si>
    <t>НӨАТ-ын авлага</t>
  </si>
  <si>
    <t>НДШ-ийн авлага</t>
  </si>
  <si>
    <t>ХХАОТ, Суутган тооцсон татварын авлага</t>
  </si>
  <si>
    <t>4.1. Бусад богино хугацаат авлага</t>
  </si>
  <si>
    <t>Холбоотой талаас авах авлагын тайлант хугацаанд хамаарах дүн</t>
  </si>
  <si>
    <t>Ажиллагчдаас авах авлага</t>
  </si>
  <si>
    <t>Ноогдол ашгийн авлага</t>
  </si>
  <si>
    <t>Хүүний авлага</t>
  </si>
  <si>
    <t>Богино хугацаат авлагын бичиг</t>
  </si>
  <si>
    <t>Бусад талуудаас авах авлага</t>
  </si>
  <si>
    <t>5. Бусад санхүүгийн хөрөнгө</t>
  </si>
  <si>
    <t>Урьдчилж тооцсон авлага</t>
  </si>
  <si>
    <t>6. Бараа материал</t>
  </si>
  <si>
    <t>Түүхий эд материал</t>
  </si>
  <si>
    <t>Дуусаагүй үйлдвэрлэл</t>
  </si>
  <si>
    <t>Бэлэн бүтээгдэхүүн</t>
  </si>
  <si>
    <t>Бараа</t>
  </si>
  <si>
    <t>Хангамжийн материал</t>
  </si>
  <si>
    <t>Бусад</t>
  </si>
  <si>
    <t>Эхний үлдэгдэл (өртгөөр)</t>
  </si>
  <si>
    <t>Нэмэгдсэн дүн</t>
  </si>
  <si>
    <t>Хасагдсан дүн</t>
  </si>
  <si>
    <t>Эцсийн үлдэгдэл (өртгөөр)</t>
  </si>
  <si>
    <t>Үнийн бууралтын гарз (-)</t>
  </si>
  <si>
    <t>Үнийн бууралтын буцаалт</t>
  </si>
  <si>
    <t>Дансны цэвэр дүн</t>
  </si>
  <si>
    <t>7.1</t>
  </si>
  <si>
    <t>7.2</t>
  </si>
  <si>
    <t>8. Урьдчилж төлсөн зардал/тооцоо</t>
  </si>
  <si>
    <t>Урьдчилж төлсөн зардал</t>
  </si>
  <si>
    <t>Урьдчилж төлсөн түрээс, даатгал</t>
  </si>
  <si>
    <t xml:space="preserve">3 </t>
  </si>
  <si>
    <t>Бэлтгэн нийлүүлэгчдэд төлсөн урьдчилгаа төлбөр</t>
  </si>
  <si>
    <t>9. Үндсэн хөрөнгө</t>
  </si>
  <si>
    <t>Газрын сайжруулалт</t>
  </si>
  <si>
    <t>Барилга байгууламж</t>
  </si>
  <si>
    <t>Машин, тоног</t>
  </si>
  <si>
    <t>Тээврийн хэрэгсэл</t>
  </si>
  <si>
    <t>Тавилга эд хогшил</t>
  </si>
  <si>
    <t>Компьютер, бусад хэрэгсэл</t>
  </si>
  <si>
    <t>Бусад үндсэн хөрөнгө</t>
  </si>
  <si>
    <t>ҮНДСЭН ХӨРӨНГӨ /ӨРТӨГ/</t>
  </si>
  <si>
    <t>1.1</t>
  </si>
  <si>
    <t>1.2</t>
  </si>
  <si>
    <t xml:space="preserve"> 1.2.1</t>
  </si>
  <si>
    <t>Өөрөө үйлдвэрлэсэн</t>
  </si>
  <si>
    <t xml:space="preserve"> 1.2.2</t>
  </si>
  <si>
    <t>Худалдаж авсан</t>
  </si>
  <si>
    <t xml:space="preserve"> 1.2.3</t>
  </si>
  <si>
    <t>Үнэ төлбөргүй авсан</t>
  </si>
  <si>
    <t xml:space="preserve"> 1.2.4</t>
  </si>
  <si>
    <t>Дахин үнэлгээний нэмэгдэл</t>
  </si>
  <si>
    <t>1.3</t>
  </si>
  <si>
    <t xml:space="preserve"> 1.3.1</t>
  </si>
  <si>
    <t>Худалдсан (-)</t>
  </si>
  <si>
    <t xml:space="preserve"> 1.3.2</t>
  </si>
  <si>
    <t>Үнэгүй шилжүүлсэн (-)</t>
  </si>
  <si>
    <t xml:space="preserve"> 1.3.3</t>
  </si>
  <si>
    <t>Акталсан (-)</t>
  </si>
  <si>
    <t xml:space="preserve"> 1.3.4</t>
  </si>
  <si>
    <t>1.4</t>
  </si>
  <si>
    <t>Үндсэн хөрөнгө дахин ангилсан</t>
  </si>
  <si>
    <t>1.5</t>
  </si>
  <si>
    <t>Үндсэн хөрөнгө,  ХОЗҮХХ хооронд дахин ангилсан</t>
  </si>
  <si>
    <t>1.6</t>
  </si>
  <si>
    <t>ХУРИМТЛАГДСАН ЭЛЭГДЭЛ</t>
  </si>
  <si>
    <t>2.1</t>
  </si>
  <si>
    <t xml:space="preserve"> 2.2.1</t>
  </si>
  <si>
    <t>Байгуулсан элэгдэл</t>
  </si>
  <si>
    <t xml:space="preserve"> 2.2.2</t>
  </si>
  <si>
    <t>Дахин үнэлгээгээр нэмэгдсэн</t>
  </si>
  <si>
    <t xml:space="preserve"> 2.2.3</t>
  </si>
  <si>
    <t>Үнэ цэнийн бууралтын буцаалт</t>
  </si>
  <si>
    <t>2.3</t>
  </si>
  <si>
    <t xml:space="preserve"> 2.3.1</t>
  </si>
  <si>
    <t>Данснаас хассан хөрөнгийн элэгдэл</t>
  </si>
  <si>
    <t xml:space="preserve"> 2.3.2</t>
  </si>
  <si>
    <t>Дахин үнэлгээгээр хасагдсан</t>
  </si>
  <si>
    <t xml:space="preserve"> 2.3.3</t>
  </si>
  <si>
    <t>Үнэ цэнийн бууралт</t>
  </si>
  <si>
    <t>2.4</t>
  </si>
  <si>
    <t>ДАНСНЫ ЦЭВЭР ДҮН</t>
  </si>
  <si>
    <t>3.1</t>
  </si>
  <si>
    <t>3.2</t>
  </si>
  <si>
    <t>11. Дуусаагүй барилга</t>
  </si>
  <si>
    <t>Эхэлсэн он</t>
  </si>
  <si>
    <t>Дуусгалтын хувь</t>
  </si>
  <si>
    <t>Нийт төсөвт</t>
  </si>
  <si>
    <t>Ашиглалтанд орох хугацаа</t>
  </si>
  <si>
    <t>0</t>
  </si>
  <si>
    <t>13. Биет бус хөрөнгө</t>
  </si>
  <si>
    <t>Зохиогчийн эрх</t>
  </si>
  <si>
    <t>Компьютерийн программ хангамж</t>
  </si>
  <si>
    <t>Патент</t>
  </si>
  <si>
    <t>Барааны тэмдэг</t>
  </si>
  <si>
    <t>Тусгай зөвшөөрөл</t>
  </si>
  <si>
    <t>Газар эзэмших эрх</t>
  </si>
  <si>
    <t>Бусад биет бус хөрөнгө</t>
  </si>
  <si>
    <t>БИЕТ БУС ХӨРӨНГӨ /ӨРТӨГ/</t>
  </si>
  <si>
    <t>Худалдсан</t>
  </si>
  <si>
    <t>Үнэгүй шилжүүлсэн</t>
  </si>
  <si>
    <t>Акталсан</t>
  </si>
  <si>
    <t>ХУРИМТЛАГДСАН ХОРОГДОЛ</t>
  </si>
  <si>
    <t>Байгуулсан хорогдол</t>
  </si>
  <si>
    <t>Үнэ цэнийн бууралтын</t>
  </si>
  <si>
    <t>Данснаас хассан хөрөнгийн хорогдол</t>
  </si>
  <si>
    <t>12. Биологийн хөрөнгө</t>
  </si>
  <si>
    <t>Нас</t>
  </si>
  <si>
    <t>Хүйс</t>
  </si>
  <si>
    <t>Тоо</t>
  </si>
  <si>
    <t>Дансны үнэ</t>
  </si>
  <si>
    <t>13. Урт хугацаат хөрөнгө оруулалт</t>
  </si>
  <si>
    <t>Хөрөнгө оруулалтын хувь</t>
  </si>
  <si>
    <t>Хөрөнгө оруулалтын дүн</t>
  </si>
  <si>
    <t>15. Бусад эргэлтийн бус хөрөнгө</t>
  </si>
  <si>
    <t>нийтийн эзэмшлийн хөрөнгө</t>
  </si>
  <si>
    <t>16.1. Дансны өглөг</t>
  </si>
  <si>
    <t>Төлөгдөх хугацаандаа байгаа</t>
  </si>
  <si>
    <t>Хугацаа хэтэрсэн</t>
  </si>
  <si>
    <t xml:space="preserve"> 3</t>
  </si>
  <si>
    <t>16.2. Татварын өр</t>
  </si>
  <si>
    <t>ААНОАТ өр</t>
  </si>
  <si>
    <t>НӨАТ -ын өр</t>
  </si>
  <si>
    <t>ХХОАТ -ын өр</t>
  </si>
  <si>
    <t>Онцгой АТ -н өр</t>
  </si>
  <si>
    <t>Бусад татварын өр</t>
  </si>
  <si>
    <t>16.3. Богино хугацаат зээл</t>
  </si>
  <si>
    <t>төгрөгөөр</t>
  </si>
  <si>
    <t>валютаар</t>
  </si>
  <si>
    <t>16.4. Богино хугацаат нөөц өр төлбөр</t>
  </si>
  <si>
    <t>Хасагдсан (ашигласан нөөц)</t>
  </si>
  <si>
    <t>Ашиглаагүй буцаан бичсэн дүн</t>
  </si>
  <si>
    <t>Баталгаат засварын</t>
  </si>
  <si>
    <t>Нөхөн сэргээлтийн</t>
  </si>
  <si>
    <t>16.5. Бусад богино хугацаат өр төлбөр</t>
  </si>
  <si>
    <t>16.6. Урт хугацаат зээл болон бусад урт хугацаат өр төлбөр</t>
  </si>
  <si>
    <t>Урт хугацаат зээлийн дүн</t>
  </si>
  <si>
    <t>Гадаадын байгууллагаас шууд авсан зээл</t>
  </si>
  <si>
    <t>Гадаадын байгууллагаас дамжуулан авсан зээл</t>
  </si>
  <si>
    <t>Дотоодын эх үүсвэрээс авсан зээл</t>
  </si>
  <si>
    <t>Бусад урт хугацаат өр төлбөрийн дүн</t>
  </si>
  <si>
    <t>(Гадаад, дотоодын зах зээлд гаргасан бонд, өрийн бичиг)</t>
  </si>
  <si>
    <t>17.1. Өмч</t>
  </si>
  <si>
    <t>Тоо ширхэг</t>
  </si>
  <si>
    <t>Дүн (төгрөгөөр)</t>
  </si>
  <si>
    <t>(Төгрөгөөр)</t>
  </si>
  <si>
    <t>17.2. Хөрөнгийн дахин үнэлгээний нэмэгдэл</t>
  </si>
  <si>
    <t>Үндсэн хөрөнгийн дахин үнэлгээний нэмэгдэл</t>
  </si>
  <si>
    <t>Биет бус хөрөнгийн дахин үнэлгээний нэмэгдэл</t>
  </si>
  <si>
    <t>Дахин үнэлгээний нэмэгдлийн зөрүү</t>
  </si>
  <si>
    <t>Дахин үнэлсэн хөрөнгийн үнэ цэнийн бууралтын гарзын буцаалт</t>
  </si>
  <si>
    <t>Дахин үнэлсэн хөрөнгийн үнэ цэнийн бууралтын гарз</t>
  </si>
  <si>
    <t>17.3. Гадаад валютын хөрвүүлэлтийн нөөц</t>
  </si>
  <si>
    <t>Гадаад үйл ажиллагааны хөрвүүлэлтээс үүссэн зөрүү</t>
  </si>
  <si>
    <t>Бүртгэлийн валютыг толилуулгын валют руу хөрвүүлснээс үүссэн зөрүү</t>
  </si>
  <si>
    <t>18. Борлуулалтын орлого болон борлуулалтын өртөг</t>
  </si>
  <si>
    <t>Борлуулалтын орлого:</t>
  </si>
  <si>
    <t>Бараа, бүтээгдэхүүн борлуулсны орлого:</t>
  </si>
  <si>
    <t>Ажил, үйлчилгээ борлуулсны орлого:</t>
  </si>
  <si>
    <t>Нийт борлуулалтын орлого</t>
  </si>
  <si>
    <t>Борлуулалтын буцаалт, хөнгөлөлт, үнийн бууралт (-)</t>
  </si>
  <si>
    <t>Цэвэр борлуулалт</t>
  </si>
  <si>
    <t>Борлуулсан бүтээгдэхүүний өртөг:</t>
  </si>
  <si>
    <t xml:space="preserve"> 6.1</t>
  </si>
  <si>
    <t>Борлуулсан бараа, борлуулалтын өртөг</t>
  </si>
  <si>
    <t xml:space="preserve"> 6.2</t>
  </si>
  <si>
    <t xml:space="preserve"> 7.1</t>
  </si>
  <si>
    <t>Борлуулсан ажил, үйлчилгээний өртөг</t>
  </si>
  <si>
    <t xml:space="preserve"> 7.2</t>
  </si>
  <si>
    <t>Нийт борлуулсан бүтээгдэхүүний өртөг</t>
  </si>
  <si>
    <t>19.1. Бусад орлого</t>
  </si>
  <si>
    <t>Алдангийн орлого</t>
  </si>
  <si>
    <t>19.2. Гадаад валютын ханшийн зөрүүний олз, гарз</t>
  </si>
  <si>
    <t>Мөнгөн хөрөнгийн үлдэгдлийн</t>
  </si>
  <si>
    <t>Авлагын үлдэгдлийн</t>
  </si>
  <si>
    <t>Богино  хугацаат  болон  урт  хугацаат  өр   төлбөрийн үлдэгдлийн</t>
  </si>
  <si>
    <t>Бусад ханшийн зөрүүний ашиг, алдагдал</t>
  </si>
  <si>
    <t>19.3. Бусад ашиг / алдагдал</t>
  </si>
  <si>
    <t>Хөрөнгийн үнэ цэнийн бууралтын гарз</t>
  </si>
  <si>
    <t>ХОЗҮХХ28-ийн  бодит үнэ цэнийн өөрчлөлтийн олз, гарз</t>
  </si>
  <si>
    <t>ХОЗҮХХ данснаас хассаны олз, гарз</t>
  </si>
  <si>
    <t>Хөрөнгийн дахин үнэлгээний олз, гарз</t>
  </si>
  <si>
    <t>Хөрөнгийн үнэ цэнийн бууралтын гарз (гарзын буцаалт)</t>
  </si>
  <si>
    <t>20.1. Борлуулалт маркетингийн зардал</t>
  </si>
  <si>
    <t>БорМар</t>
  </si>
  <si>
    <t>Ажиллагчдын цалингийн зардал</t>
  </si>
  <si>
    <t>Аж ахуйн нэгжээс төлсөн НДШ-ийн зардал</t>
  </si>
  <si>
    <t>Албан татвар, төлбөр, хураамжийн зардал</t>
  </si>
  <si>
    <t>Томилолтын зардал</t>
  </si>
  <si>
    <t>Бичиг хэргийн зардал</t>
  </si>
  <si>
    <t>Шуудан холбооны зардал</t>
  </si>
  <si>
    <t>Мэргэжлийн үйлчилгээний зардал</t>
  </si>
  <si>
    <t>Сургалтын  зардал</t>
  </si>
  <si>
    <t>Сонин сэтгүүл захиалгын  зардал</t>
  </si>
  <si>
    <t>Даатгалын зардал</t>
  </si>
  <si>
    <t>Ашиглалтын зардал</t>
  </si>
  <si>
    <t>Засварын зардал</t>
  </si>
  <si>
    <t>Элэгдэл, хорогдлын зардал</t>
  </si>
  <si>
    <t>Түрээсийн зардал</t>
  </si>
  <si>
    <t>Харуул хамгааллын зардал</t>
  </si>
  <si>
    <t>Цэвэрлэгээ үйлчилгээний зардал</t>
  </si>
  <si>
    <t>Тээврийн зардал</t>
  </si>
  <si>
    <t xml:space="preserve"> 18</t>
  </si>
  <si>
    <t>Шатахууны зардал</t>
  </si>
  <si>
    <t>Хүлээн авалтын зардал</t>
  </si>
  <si>
    <t xml:space="preserve"> 20</t>
  </si>
  <si>
    <t>Зар сурталчилгааны зардал</t>
  </si>
  <si>
    <t>20.2. Бусад зарлага</t>
  </si>
  <si>
    <t>Тайлант оны дүн</t>
  </si>
  <si>
    <t>Алданги, торгуулийн зардал</t>
  </si>
  <si>
    <t>Хандивын зардал</t>
  </si>
  <si>
    <t>Найдваргүй авлагын зардал</t>
  </si>
  <si>
    <t>20.3. Цалингийн зардал</t>
  </si>
  <si>
    <t>Ажиллагчдын дундаж тоо</t>
  </si>
  <si>
    <t>Үйлдвэрлэл, үйлчилгээний</t>
  </si>
  <si>
    <t>Борлуулалт маркетингийн</t>
  </si>
  <si>
    <t>Ерөнхий ба удирдлагын</t>
  </si>
  <si>
    <t>1. Орлогын татварын зардал</t>
  </si>
  <si>
    <t>Тайлант үеийн орлогын татварын зардал</t>
  </si>
  <si>
    <t>Хойшлогдсон татварын зардал (орлого)</t>
  </si>
  <si>
    <t>Орлогын татварын зардал (орлого)-ын нийт дүн</t>
  </si>
  <si>
    <t>22.1. Толгой компани, хамгийн дээд хяналт тавигч компани, хувь хүний талаарх мэдээлэл</t>
  </si>
  <si>
    <t>Толгой компани</t>
  </si>
  <si>
    <t>Хамгийн дээд хяналт тавигч толгой компани</t>
  </si>
  <si>
    <t>Хамгийн дээд хяналт тавигч хувь хүн</t>
  </si>
  <si>
    <t>Тайлбар</t>
  </si>
  <si>
    <t>Нэр</t>
  </si>
  <si>
    <t>Бүртгэгдсэн (оршин суугаа) улс</t>
  </si>
  <si>
    <t>Эзэмшлийн хувь</t>
  </si>
  <si>
    <t>22.2. Тэргүүлэх удирдлагын бүрэлдэхүүнд олгосон нөхөн олговрын тухай мэдээлэл</t>
  </si>
  <si>
    <t>Богино хугацааны тэтгэмж</t>
  </si>
  <si>
    <t>Урт хугацааны тэтгэмж</t>
  </si>
  <si>
    <t>Ажил эрхлэлтийн дараах тэтгэмж</t>
  </si>
  <si>
    <t>Ажлаас халагдсаны тэтгэмж</t>
  </si>
  <si>
    <t>Хувьцаанд суурилсан төлбөр</t>
  </si>
  <si>
    <t>22.3. Холбоотой талуудтай хийсэн ажил гүйлгээ</t>
  </si>
  <si>
    <t>Ажил гүйлгээний утга</t>
  </si>
  <si>
    <t>Дүн</t>
  </si>
  <si>
    <t>25. Хөрөнгө оруулалт</t>
  </si>
  <si>
    <t>Аж ахуй нэгжийн өөрийн хөрөнгөөр</t>
  </si>
  <si>
    <t>Улсын төсвийн хөрөнгөөр</t>
  </si>
  <si>
    <t>Орон нутгийн төсвийн хөрөнгөөр</t>
  </si>
  <si>
    <t>Банкны зээл</t>
  </si>
  <si>
    <t>Гадаадын шууд хөрөнгө оруулалт</t>
  </si>
  <si>
    <t>Гадаадын зээл</t>
  </si>
  <si>
    <t>Гадаадын буцалтгүй тусламж</t>
  </si>
  <si>
    <t>Төсөв хөтөлбөр, хандив</t>
  </si>
  <si>
    <t>Бусад эх үүсвэр</t>
  </si>
  <si>
    <t>Биет хөрөнгө</t>
  </si>
  <si>
    <t>Үүнээс: Орон сууцны барилга</t>
  </si>
  <si>
    <t>Авто зам</t>
  </si>
  <si>
    <t>Машин тоног, төхөөрөмж</t>
  </si>
  <si>
    <t>1.7</t>
  </si>
  <si>
    <t>1.8</t>
  </si>
  <si>
    <t>Бусад биет хөрөнгө:</t>
  </si>
  <si>
    <t xml:space="preserve"> 1.8.1</t>
  </si>
  <si>
    <t>Үүнээс:  ХОЗҮХХ</t>
  </si>
  <si>
    <t>1.10</t>
  </si>
  <si>
    <t>Биет хөрөнгийн дүн</t>
  </si>
  <si>
    <t>Биет бус хөрөнгө:</t>
  </si>
  <si>
    <t>Үүнээс: Програм хангамж</t>
  </si>
  <si>
    <t>Мэдээллийн сан</t>
  </si>
  <si>
    <t>2.5</t>
  </si>
  <si>
    <t>2.6</t>
  </si>
  <si>
    <t>2.7</t>
  </si>
  <si>
    <t xml:space="preserve"> 2.7.1</t>
  </si>
  <si>
    <t>Үүнээс зураг төсвийн ажил ТЭЗҮ боловсруулах, туршилт судалгаа</t>
  </si>
  <si>
    <t>2.8</t>
  </si>
  <si>
    <t>Биет бус хөрөнгийн дүн</t>
  </si>
  <si>
    <t>Хайгуул үнэлгээний хөрөнгө</t>
  </si>
  <si>
    <t>Үүнээс: Биет хөрөнгө</t>
  </si>
  <si>
    <t>20.4. Eрөнхий удирдлагын зардал</t>
  </si>
  <si>
    <t>ЕрУд</t>
  </si>
  <si>
    <t>Хөдөлмөр хамгааллын зардал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</si>
</sst>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#,##0.0"/>
  </numFmts>
  <fonts count="3">
    <font>
      <sz val="10"/>
      <name val="Arial"/>
      <family val="0"/>
    </font>
    <font>
      <b/>
      <sz val="10"/>
      <name val="Arial Unicode MS"/>
      <family val="0"/>
    </font>
    <font>
      <sz val="10"/>
      <name val="Arial Unicode MS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top" wrapText="1"/>
    </xf>
    <xf numFmtId="164" fontId="1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left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166" fontId="1" fillId="0" borderId="1" xfId="0" applyNumberFormat="1" applyFont="1" applyBorder="1" applyAlignment="1">
      <alignment horizontal="right" vertical="center" wrapText="1"/>
    </xf>
    <xf numFmtId="166" fontId="0" fillId="0" borderId="0" xfId="0" applyNumberFormat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vertical="top" wrapText="1"/>
    </xf>
    <xf numFmtId="165" fontId="1" fillId="0" borderId="1" xfId="0" applyNumberFormat="1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P71"/>
  <sheetViews>
    <sheetView workbookViewId="0" topLeftCell="A25">
      <selection activeCell="E30" sqref="E30"/>
    </sheetView>
  </sheetViews>
  <sheetFormatPr defaultColWidth="9.140625" defaultRowHeight="12.75"/>
  <cols>
    <col min="3" max="3" width="33.28125" style="0" customWidth="1"/>
    <col min="4" max="21" width="17.57421875" style="0" customWidth="1"/>
  </cols>
  <sheetData>
    <row r="1" ht="15">
      <c r="A1" s="1" t="s">
        <v>0</v>
      </c>
    </row>
    <row r="2" ht="15">
      <c r="A2" s="1" t="s">
        <v>1</v>
      </c>
    </row>
    <row r="3" ht="15">
      <c r="B3" s="1" t="s">
        <v>2</v>
      </c>
    </row>
    <row r="4" ht="15">
      <c r="E4" s="2" t="s">
        <v>3</v>
      </c>
    </row>
    <row r="5" spans="2:5" ht="29.25">
      <c r="B5" s="3" t="s">
        <v>4</v>
      </c>
      <c r="C5" s="3" t="s">
        <v>5</v>
      </c>
      <c r="D5" s="3" t="s">
        <v>6</v>
      </c>
      <c r="E5" s="3" t="s">
        <v>7</v>
      </c>
    </row>
    <row r="6" spans="2:5" ht="15">
      <c r="B6" s="4" t="s">
        <v>8</v>
      </c>
      <c r="C6" s="5" t="s">
        <v>9</v>
      </c>
      <c r="D6" s="6">
        <v>0</v>
      </c>
      <c r="E6" s="6">
        <v>0</v>
      </c>
    </row>
    <row r="7" spans="2:5" ht="15">
      <c r="B7" s="4" t="s">
        <v>10</v>
      </c>
      <c r="C7" s="5" t="s">
        <v>11</v>
      </c>
      <c r="D7" s="6">
        <v>0</v>
      </c>
      <c r="E7" s="6">
        <v>0</v>
      </c>
    </row>
    <row r="8" spans="2:5" ht="15">
      <c r="B8" s="4" t="s">
        <v>12</v>
      </c>
      <c r="C8" s="4" t="s">
        <v>13</v>
      </c>
      <c r="D8" s="6">
        <v>2522130.5</v>
      </c>
      <c r="E8" s="6">
        <v>4101384</v>
      </c>
    </row>
    <row r="9" spans="2:5" ht="15">
      <c r="B9" s="4" t="s">
        <v>14</v>
      </c>
      <c r="C9" s="4" t="s">
        <v>15</v>
      </c>
      <c r="D9" s="6">
        <v>13867621.2</v>
      </c>
      <c r="E9" s="6">
        <v>15202440.5</v>
      </c>
    </row>
    <row r="10" spans="2:5" ht="15">
      <c r="B10" s="4" t="s">
        <v>16</v>
      </c>
      <c r="C10" s="4" t="s">
        <v>17</v>
      </c>
      <c r="D10" s="6">
        <v>32262.9</v>
      </c>
      <c r="E10" s="6">
        <v>9251.7</v>
      </c>
    </row>
    <row r="11" spans="2:5" ht="15">
      <c r="B11" s="4" t="s">
        <v>18</v>
      </c>
      <c r="C11" s="4" t="s">
        <v>19</v>
      </c>
      <c r="D11" s="6">
        <v>6919.8</v>
      </c>
      <c r="E11" s="6">
        <v>8766.3</v>
      </c>
    </row>
    <row r="12" spans="2:5" ht="15">
      <c r="B12" s="4" t="s">
        <v>20</v>
      </c>
      <c r="C12" s="4" t="s">
        <v>21</v>
      </c>
      <c r="D12" s="6">
        <v>2870365.5</v>
      </c>
      <c r="E12" s="6">
        <v>3156447.2</v>
      </c>
    </row>
    <row r="13" spans="2:5" ht="15">
      <c r="B13" s="4" t="s">
        <v>22</v>
      </c>
      <c r="C13" s="4" t="s">
        <v>23</v>
      </c>
      <c r="D13" s="6">
        <v>1161377.3</v>
      </c>
      <c r="E13" s="6">
        <v>1084217.5</v>
      </c>
    </row>
    <row r="14" spans="2:5" ht="15">
      <c r="B14" s="4" t="s">
        <v>24</v>
      </c>
      <c r="C14" s="4" t="s">
        <v>25</v>
      </c>
      <c r="D14" s="6">
        <v>0</v>
      </c>
      <c r="E14" s="6">
        <v>0</v>
      </c>
    </row>
    <row r="15" spans="2:5" ht="15">
      <c r="B15" s="4" t="s">
        <v>26</v>
      </c>
      <c r="C15" s="4" t="s">
        <v>27</v>
      </c>
      <c r="D15" s="6">
        <v>0</v>
      </c>
      <c r="E15" s="6">
        <v>0</v>
      </c>
    </row>
    <row r="16" spans="2:5" ht="44.25">
      <c r="B16" s="4" t="s">
        <v>28</v>
      </c>
      <c r="C16" s="4" t="s">
        <v>29</v>
      </c>
      <c r="D16" s="6">
        <v>0</v>
      </c>
      <c r="E16" s="6">
        <v>0</v>
      </c>
    </row>
    <row r="17" spans="2:5" ht="15">
      <c r="B17" s="4" t="s">
        <v>30</v>
      </c>
      <c r="C17" s="4"/>
      <c r="D17" s="6">
        <v>0</v>
      </c>
      <c r="E17" s="6">
        <v>0</v>
      </c>
    </row>
    <row r="18" spans="2:5" ht="15">
      <c r="B18" s="4" t="s">
        <v>31</v>
      </c>
      <c r="C18" s="5" t="s">
        <v>32</v>
      </c>
      <c r="D18" s="6">
        <v>20460677.2</v>
      </c>
      <c r="E18" s="6">
        <v>23562507.2</v>
      </c>
    </row>
    <row r="19" spans="2:5" ht="15">
      <c r="B19" s="4" t="s">
        <v>33</v>
      </c>
      <c r="C19" s="5" t="s">
        <v>34</v>
      </c>
      <c r="D19" s="6">
        <v>0</v>
      </c>
      <c r="E19" s="6">
        <v>0</v>
      </c>
    </row>
    <row r="20" spans="2:5" ht="15">
      <c r="B20" s="4" t="s">
        <v>35</v>
      </c>
      <c r="C20" s="4" t="s">
        <v>36</v>
      </c>
      <c r="D20" s="6">
        <v>52312235.6</v>
      </c>
      <c r="E20" s="6">
        <v>56611725.2</v>
      </c>
    </row>
    <row r="21" spans="2:5" ht="15">
      <c r="B21" s="4" t="s">
        <v>37</v>
      </c>
      <c r="C21" s="4" t="s">
        <v>38</v>
      </c>
      <c r="D21" s="6">
        <v>123530.2</v>
      </c>
      <c r="E21" s="6">
        <v>126145.6</v>
      </c>
    </row>
    <row r="22" spans="2:5" ht="15">
      <c r="B22" s="4" t="s">
        <v>39</v>
      </c>
      <c r="C22" s="4" t="s">
        <v>40</v>
      </c>
      <c r="D22" s="6">
        <v>0</v>
      </c>
      <c r="E22" s="6">
        <v>0</v>
      </c>
    </row>
    <row r="23" spans="2:5" ht="15">
      <c r="B23" s="4" t="s">
        <v>41</v>
      </c>
      <c r="C23" s="4" t="s">
        <v>42</v>
      </c>
      <c r="D23" s="6">
        <v>0</v>
      </c>
      <c r="E23" s="6">
        <v>0</v>
      </c>
    </row>
    <row r="24" spans="2:5" ht="15">
      <c r="B24" s="4" t="s">
        <v>43</v>
      </c>
      <c r="C24" s="4" t="s">
        <v>44</v>
      </c>
      <c r="D24" s="6">
        <v>0</v>
      </c>
      <c r="E24" s="6">
        <v>0</v>
      </c>
    </row>
    <row r="25" spans="2:5" ht="15">
      <c r="B25" s="4" t="s">
        <v>45</v>
      </c>
      <c r="C25" s="4" t="s">
        <v>46</v>
      </c>
      <c r="D25" s="6">
        <v>0</v>
      </c>
      <c r="E25" s="6">
        <v>0</v>
      </c>
    </row>
    <row r="26" spans="2:5" ht="29.25">
      <c r="B26" s="4" t="s">
        <v>47</v>
      </c>
      <c r="C26" s="4" t="s">
        <v>48</v>
      </c>
      <c r="D26" s="6">
        <v>0</v>
      </c>
      <c r="E26" s="6">
        <v>0</v>
      </c>
    </row>
    <row r="27" spans="2:5" ht="15">
      <c r="B27" s="4" t="s">
        <v>49</v>
      </c>
      <c r="C27" s="4" t="s">
        <v>50</v>
      </c>
      <c r="D27" s="6">
        <v>6364370.5</v>
      </c>
      <c r="E27" s="6">
        <v>7082891.8</v>
      </c>
    </row>
    <row r="28" spans="2:5" ht="15">
      <c r="B28" s="4" t="s">
        <v>51</v>
      </c>
      <c r="C28" s="4" t="s">
        <v>52</v>
      </c>
      <c r="D28" s="6">
        <v>2480362.8</v>
      </c>
      <c r="E28" s="6">
        <v>2480362.8</v>
      </c>
    </row>
    <row r="29" spans="2:5" ht="15">
      <c r="B29" s="4" t="s">
        <v>53</v>
      </c>
      <c r="C29" s="5" t="s">
        <v>54</v>
      </c>
      <c r="D29" s="6">
        <v>61280499.1</v>
      </c>
      <c r="E29" s="6">
        <v>66301125.400000006</v>
      </c>
    </row>
    <row r="30" spans="2:5" ht="14.25">
      <c r="B30" s="4" t="s">
        <v>55</v>
      </c>
      <c r="C30" s="5" t="s">
        <v>56</v>
      </c>
      <c r="D30" s="7">
        <v>81741176.3</v>
      </c>
      <c r="E30" s="7">
        <v>89863632.60000001</v>
      </c>
    </row>
    <row r="31" spans="2:5" ht="15">
      <c r="B31" s="4" t="s">
        <v>57</v>
      </c>
      <c r="C31" s="5" t="s">
        <v>58</v>
      </c>
      <c r="D31" s="6">
        <v>0</v>
      </c>
      <c r="E31" s="6">
        <v>0</v>
      </c>
    </row>
    <row r="32" spans="2:5" ht="15">
      <c r="B32" s="4" t="s">
        <v>59</v>
      </c>
      <c r="C32" s="5" t="s">
        <v>60</v>
      </c>
      <c r="D32" s="6">
        <v>0</v>
      </c>
      <c r="E32" s="6">
        <v>0</v>
      </c>
    </row>
    <row r="33" spans="2:5" ht="29.25">
      <c r="B33" s="4" t="s">
        <v>61</v>
      </c>
      <c r="C33" s="5" t="s">
        <v>62</v>
      </c>
      <c r="D33" s="6">
        <v>0</v>
      </c>
      <c r="E33" s="6">
        <v>0</v>
      </c>
    </row>
    <row r="34" spans="2:5" ht="15">
      <c r="B34" s="4" t="s">
        <v>63</v>
      </c>
      <c r="C34" s="4" t="s">
        <v>64</v>
      </c>
      <c r="D34" s="6">
        <v>13678270.3</v>
      </c>
      <c r="E34" s="6">
        <v>14821052</v>
      </c>
    </row>
    <row r="35" spans="2:5" ht="15">
      <c r="B35" s="4" t="s">
        <v>65</v>
      </c>
      <c r="C35" s="4" t="s">
        <v>66</v>
      </c>
      <c r="D35" s="6">
        <v>0</v>
      </c>
      <c r="E35" s="6">
        <v>0</v>
      </c>
    </row>
    <row r="36" spans="2:5" ht="15">
      <c r="B36" s="4" t="s">
        <v>67</v>
      </c>
      <c r="C36" s="4" t="s">
        <v>68</v>
      </c>
      <c r="D36" s="6"/>
      <c r="E36" s="6">
        <v>16126</v>
      </c>
    </row>
    <row r="37" spans="2:5" ht="15">
      <c r="B37" s="4" t="s">
        <v>69</v>
      </c>
      <c r="C37" s="4" t="s">
        <v>70</v>
      </c>
      <c r="D37" s="6">
        <v>0</v>
      </c>
      <c r="E37" s="6">
        <v>0</v>
      </c>
    </row>
    <row r="38" spans="2:5" ht="15">
      <c r="B38" s="4" t="s">
        <v>71</v>
      </c>
      <c r="C38" s="4" t="s">
        <v>72</v>
      </c>
      <c r="D38" s="6">
        <v>0</v>
      </c>
      <c r="E38" s="6">
        <v>0</v>
      </c>
    </row>
    <row r="39" spans="2:5" ht="15">
      <c r="B39" s="4" t="s">
        <v>73</v>
      </c>
      <c r="C39" s="4" t="s">
        <v>74</v>
      </c>
      <c r="D39" s="6">
        <v>0</v>
      </c>
      <c r="E39" s="6">
        <v>0</v>
      </c>
    </row>
    <row r="40" spans="2:5" ht="15">
      <c r="B40" s="4" t="s">
        <v>75</v>
      </c>
      <c r="C40" s="4" t="s">
        <v>76</v>
      </c>
      <c r="D40" s="6">
        <v>0</v>
      </c>
      <c r="E40" s="6">
        <v>0</v>
      </c>
    </row>
    <row r="41" spans="2:5" ht="15">
      <c r="B41" s="4" t="s">
        <v>77</v>
      </c>
      <c r="C41" s="4" t="s">
        <v>78</v>
      </c>
      <c r="D41" s="6">
        <v>764562.6</v>
      </c>
      <c r="E41" s="6">
        <v>967043.8</v>
      </c>
    </row>
    <row r="42" spans="2:5" ht="15">
      <c r="B42" s="4" t="s">
        <v>79</v>
      </c>
      <c r="C42" s="4" t="s">
        <v>80</v>
      </c>
      <c r="D42" s="6">
        <v>0</v>
      </c>
      <c r="E42" s="6">
        <v>0</v>
      </c>
    </row>
    <row r="43" spans="2:5" ht="15">
      <c r="B43" s="4" t="s">
        <v>81</v>
      </c>
      <c r="C43" s="4" t="s">
        <v>82</v>
      </c>
      <c r="D43" s="6">
        <v>49855.3</v>
      </c>
      <c r="E43" s="6">
        <v>44420.1</v>
      </c>
    </row>
    <row r="44" spans="2:5" ht="44.25">
      <c r="B44" s="4" t="s">
        <v>83</v>
      </c>
      <c r="C44" s="4" t="s">
        <v>84</v>
      </c>
      <c r="D44" s="6">
        <v>0</v>
      </c>
      <c r="E44" s="6">
        <v>0</v>
      </c>
    </row>
    <row r="45" spans="2:5" ht="15">
      <c r="B45" s="4" t="s">
        <v>85</v>
      </c>
      <c r="C45" s="4"/>
      <c r="D45" s="6">
        <v>0</v>
      </c>
      <c r="E45" s="6">
        <v>0</v>
      </c>
    </row>
    <row r="46" spans="2:5" ht="29.25">
      <c r="B46" s="4" t="s">
        <v>86</v>
      </c>
      <c r="C46" s="5" t="s">
        <v>87</v>
      </c>
      <c r="D46" s="6">
        <v>14492688.200000001</v>
      </c>
      <c r="E46" s="6">
        <v>15848641.9</v>
      </c>
    </row>
    <row r="47" spans="2:5" ht="15">
      <c r="B47" s="4" t="s">
        <v>88</v>
      </c>
      <c r="C47" s="5" t="s">
        <v>89</v>
      </c>
      <c r="D47" s="6">
        <v>0</v>
      </c>
      <c r="E47" s="6">
        <v>0</v>
      </c>
    </row>
    <row r="48" spans="2:5" ht="15">
      <c r="B48" s="4" t="s">
        <v>90</v>
      </c>
      <c r="C48" s="4" t="s">
        <v>91</v>
      </c>
      <c r="D48" s="6">
        <v>0</v>
      </c>
      <c r="E48" s="6">
        <v>0</v>
      </c>
    </row>
    <row r="49" spans="2:5" ht="15">
      <c r="B49" s="4" t="s">
        <v>92</v>
      </c>
      <c r="C49" s="4" t="s">
        <v>93</v>
      </c>
      <c r="D49" s="6">
        <v>0</v>
      </c>
      <c r="E49" s="6">
        <v>0</v>
      </c>
    </row>
    <row r="50" spans="2:5" ht="15">
      <c r="B50" s="4" t="s">
        <v>94</v>
      </c>
      <c r="C50" s="4" t="s">
        <v>95</v>
      </c>
      <c r="D50" s="6">
        <v>0</v>
      </c>
      <c r="E50" s="6">
        <v>0</v>
      </c>
    </row>
    <row r="51" spans="2:5" ht="15">
      <c r="B51" s="4" t="s">
        <v>96</v>
      </c>
      <c r="C51" s="4" t="s">
        <v>97</v>
      </c>
      <c r="D51" s="6">
        <v>0</v>
      </c>
      <c r="E51" s="6">
        <v>0</v>
      </c>
    </row>
    <row r="52" spans="2:5" ht="15">
      <c r="B52" s="4" t="s">
        <v>98</v>
      </c>
      <c r="C52" s="4" t="s">
        <v>99</v>
      </c>
      <c r="D52" s="6">
        <v>6364370.5</v>
      </c>
      <c r="E52" s="6">
        <v>7082891.8</v>
      </c>
    </row>
    <row r="53" spans="2:5" ht="15">
      <c r="B53" s="4" t="s">
        <v>100</v>
      </c>
      <c r="C53" s="5" t="s">
        <v>101</v>
      </c>
      <c r="D53" s="6">
        <v>6364370.5</v>
      </c>
      <c r="E53" s="6">
        <v>7082891.8</v>
      </c>
    </row>
    <row r="54" spans="2:5" ht="15">
      <c r="B54" s="4" t="s">
        <v>102</v>
      </c>
      <c r="C54" s="5" t="s">
        <v>103</v>
      </c>
      <c r="D54" s="6">
        <v>20857058.700000003</v>
      </c>
      <c r="E54" s="6">
        <v>22931533.7</v>
      </c>
    </row>
    <row r="55" spans="2:5" ht="15">
      <c r="B55" s="4"/>
      <c r="C55" s="5" t="s">
        <v>104</v>
      </c>
      <c r="D55" s="6">
        <v>0</v>
      </c>
      <c r="E55" s="6">
        <v>0</v>
      </c>
    </row>
    <row r="56" spans="2:5" ht="15">
      <c r="B56" s="4" t="s">
        <v>105</v>
      </c>
      <c r="C56" s="5" t="s">
        <v>106</v>
      </c>
      <c r="D56" s="6">
        <v>5231568.7</v>
      </c>
      <c r="E56" s="6">
        <v>5231568.7</v>
      </c>
    </row>
    <row r="57" spans="2:5" ht="15">
      <c r="B57" s="4" t="s">
        <v>107</v>
      </c>
      <c r="C57" s="4" t="s">
        <v>108</v>
      </c>
      <c r="D57" s="6">
        <v>5231568.7</v>
      </c>
      <c r="E57" s="6">
        <v>5231568.7</v>
      </c>
    </row>
    <row r="58" spans="2:5" ht="15">
      <c r="B58" s="4" t="s">
        <v>109</v>
      </c>
      <c r="C58" s="4" t="s">
        <v>110</v>
      </c>
      <c r="D58" s="6">
        <v>0</v>
      </c>
      <c r="E58" s="6">
        <v>0</v>
      </c>
    </row>
    <row r="59" spans="2:5" ht="15">
      <c r="B59" s="4" t="s">
        <v>111</v>
      </c>
      <c r="C59" s="4" t="s">
        <v>112</v>
      </c>
      <c r="D59" s="6">
        <v>0</v>
      </c>
      <c r="E59" s="6">
        <v>0</v>
      </c>
    </row>
    <row r="60" spans="2:5" ht="15">
      <c r="B60" s="4" t="s">
        <v>113</v>
      </c>
      <c r="C60" s="4" t="s">
        <v>114</v>
      </c>
      <c r="D60" s="6">
        <v>0</v>
      </c>
      <c r="E60" s="6">
        <v>0</v>
      </c>
    </row>
    <row r="61" spans="2:5" ht="15">
      <c r="B61" s="4" t="s">
        <v>115</v>
      </c>
      <c r="C61" s="4" t="s">
        <v>116</v>
      </c>
      <c r="D61" s="6">
        <v>0</v>
      </c>
      <c r="E61" s="6"/>
    </row>
    <row r="62" spans="2:5" ht="29.25">
      <c r="B62" s="4" t="s">
        <v>117</v>
      </c>
      <c r="C62" s="4" t="s">
        <v>118</v>
      </c>
      <c r="D62" s="6">
        <v>2586709.8</v>
      </c>
      <c r="E62" s="6">
        <v>2553427.9</v>
      </c>
    </row>
    <row r="63" spans="2:5" ht="29.25">
      <c r="B63" s="4" t="s">
        <v>119</v>
      </c>
      <c r="C63" s="4" t="s">
        <v>120</v>
      </c>
      <c r="D63" s="6">
        <v>0</v>
      </c>
      <c r="E63" s="6">
        <v>0</v>
      </c>
    </row>
    <row r="64" spans="2:5" ht="15">
      <c r="B64" s="4" t="s">
        <v>121</v>
      </c>
      <c r="C64" s="4" t="s">
        <v>122</v>
      </c>
      <c r="D64" s="6">
        <v>58732662.3</v>
      </c>
      <c r="E64" s="6">
        <v>64818312.1</v>
      </c>
    </row>
    <row r="65" spans="2:5" ht="15">
      <c r="B65" s="4" t="s">
        <v>123</v>
      </c>
      <c r="C65" s="4" t="s">
        <v>124</v>
      </c>
      <c r="D65" s="6">
        <v>-5666823.2</v>
      </c>
      <c r="E65" s="6">
        <v>-5671209.8</v>
      </c>
    </row>
    <row r="66" spans="2:5" ht="15">
      <c r="B66" s="4" t="s">
        <v>125</v>
      </c>
      <c r="C66" s="4"/>
      <c r="D66" s="6">
        <v>0</v>
      </c>
      <c r="E66" s="6">
        <v>0</v>
      </c>
    </row>
    <row r="67" spans="2:5" ht="15">
      <c r="B67" s="4" t="s">
        <v>126</v>
      </c>
      <c r="C67" s="5" t="s">
        <v>127</v>
      </c>
      <c r="D67" s="6">
        <v>60884117.599999994</v>
      </c>
      <c r="E67" s="6">
        <v>66932098.9</v>
      </c>
    </row>
    <row r="68" spans="2:5" ht="29.25">
      <c r="B68" s="4" t="s">
        <v>128</v>
      </c>
      <c r="C68" s="5" t="s">
        <v>129</v>
      </c>
      <c r="D68" s="7">
        <v>81741176.3</v>
      </c>
      <c r="E68" s="7">
        <v>89863632.6</v>
      </c>
    </row>
    <row r="69" spans="4:120" ht="12.75">
      <c r="D69" s="8"/>
      <c r="E69" s="8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</row>
    <row r="70" ht="44.25">
      <c r="E70" s="2" t="s">
        <v>130</v>
      </c>
    </row>
    <row r="71" ht="44.25">
      <c r="E71" s="2" t="s">
        <v>131</v>
      </c>
    </row>
  </sheetData>
  <sheetProtection selectLockedCells="1" selectUnlockedCells="1"/>
  <mergeCells count="1">
    <mergeCell ref="BP69:DP69"/>
  </mergeCells>
  <printOptions/>
  <pageMargins left="0.75" right="0.75" top="1" bottom="1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36"/>
  <sheetViews>
    <sheetView workbookViewId="0" topLeftCell="A1">
      <selection activeCell="E31" sqref="E31"/>
    </sheetView>
  </sheetViews>
  <sheetFormatPr defaultColWidth="9.140625" defaultRowHeight="12.75"/>
  <cols>
    <col min="3" max="3" width="33.28125" style="0" customWidth="1"/>
    <col min="4" max="21" width="17.57421875" style="0" customWidth="1"/>
  </cols>
  <sheetData>
    <row r="1" ht="15">
      <c r="A1" s="1" t="s">
        <v>0</v>
      </c>
    </row>
    <row r="2" ht="15">
      <c r="A2" s="1" t="s">
        <v>1</v>
      </c>
    </row>
    <row r="3" ht="15">
      <c r="B3" s="1" t="s">
        <v>132</v>
      </c>
    </row>
    <row r="4" ht="15">
      <c r="E4" s="2" t="s">
        <v>3</v>
      </c>
    </row>
    <row r="5" spans="2:5" ht="29.25">
      <c r="B5" s="3" t="s">
        <v>4</v>
      </c>
      <c r="C5" s="3" t="s">
        <v>5</v>
      </c>
      <c r="D5" s="3" t="s">
        <v>6</v>
      </c>
      <c r="E5" s="3" t="s">
        <v>7</v>
      </c>
    </row>
    <row r="6" spans="2:5" ht="15">
      <c r="B6" s="4" t="s">
        <v>133</v>
      </c>
      <c r="C6" s="4" t="s">
        <v>134</v>
      </c>
      <c r="D6" s="6">
        <v>23920693.9</v>
      </c>
      <c r="E6" s="6">
        <v>27213278.9</v>
      </c>
    </row>
    <row r="7" spans="2:5" ht="15">
      <c r="B7" s="4" t="s">
        <v>135</v>
      </c>
      <c r="C7" s="4" t="s">
        <v>136</v>
      </c>
      <c r="D7" s="6">
        <v>14819055.8</v>
      </c>
      <c r="E7" s="6">
        <v>15324052.5</v>
      </c>
    </row>
    <row r="8" spans="2:5" ht="15">
      <c r="B8" s="4" t="s">
        <v>137</v>
      </c>
      <c r="C8" s="5" t="s">
        <v>138</v>
      </c>
      <c r="D8" s="6">
        <v>9101638.099999998</v>
      </c>
      <c r="E8" s="6">
        <v>11889226.399999999</v>
      </c>
    </row>
    <row r="9" spans="2:5" ht="15">
      <c r="B9" s="4" t="s">
        <v>139</v>
      </c>
      <c r="C9" s="4" t="s">
        <v>140</v>
      </c>
      <c r="D9" s="6">
        <v>0</v>
      </c>
      <c r="E9" s="6">
        <v>0</v>
      </c>
    </row>
    <row r="10" spans="2:5" ht="15">
      <c r="B10" s="4" t="s">
        <v>141</v>
      </c>
      <c r="C10" s="4" t="s">
        <v>142</v>
      </c>
      <c r="D10" s="6">
        <v>0</v>
      </c>
      <c r="E10" s="6">
        <v>8951.7</v>
      </c>
    </row>
    <row r="11" spans="2:5" ht="15">
      <c r="B11" s="4" t="s">
        <v>143</v>
      </c>
      <c r="C11" s="4" t="s">
        <v>144</v>
      </c>
      <c r="D11" s="6">
        <v>0</v>
      </c>
      <c r="E11" s="6">
        <v>0</v>
      </c>
    </row>
    <row r="12" spans="2:5" ht="15">
      <c r="B12" s="4" t="s">
        <v>145</v>
      </c>
      <c r="C12" s="4" t="s">
        <v>146</v>
      </c>
      <c r="D12" s="6">
        <v>0</v>
      </c>
      <c r="E12" s="6">
        <v>0</v>
      </c>
    </row>
    <row r="13" spans="2:5" ht="15">
      <c r="B13" s="4" t="s">
        <v>147</v>
      </c>
      <c r="C13" s="4" t="s">
        <v>148</v>
      </c>
      <c r="D13" s="6">
        <v>214648.2</v>
      </c>
      <c r="E13" s="6">
        <v>230653.4</v>
      </c>
    </row>
    <row r="14" spans="2:5" ht="15">
      <c r="B14" s="4" t="s">
        <v>149</v>
      </c>
      <c r="C14" s="4" t="s">
        <v>150</v>
      </c>
      <c r="D14" s="6">
        <v>0</v>
      </c>
      <c r="E14" s="6">
        <v>0</v>
      </c>
    </row>
    <row r="15" spans="2:5" ht="15">
      <c r="B15" s="4" t="s">
        <v>151</v>
      </c>
      <c r="C15" s="4" t="s">
        <v>152</v>
      </c>
      <c r="D15" s="6">
        <v>10014633.7</v>
      </c>
      <c r="E15" s="6">
        <v>12674607.4</v>
      </c>
    </row>
    <row r="16" spans="2:5" ht="15">
      <c r="B16" s="4" t="s">
        <v>153</v>
      </c>
      <c r="C16" s="4" t="s">
        <v>154</v>
      </c>
      <c r="D16" s="6">
        <v>0</v>
      </c>
      <c r="E16" s="6">
        <v>0</v>
      </c>
    </row>
    <row r="17" spans="2:5" ht="15">
      <c r="B17" s="4" t="s">
        <v>155</v>
      </c>
      <c r="C17" s="4" t="s">
        <v>156</v>
      </c>
      <c r="D17" s="6">
        <v>0</v>
      </c>
      <c r="E17" s="6">
        <v>0</v>
      </c>
    </row>
    <row r="18" spans="2:5" ht="29.25">
      <c r="B18" s="4" t="s">
        <v>157</v>
      </c>
      <c r="C18" s="4" t="s">
        <v>158</v>
      </c>
      <c r="D18" s="6">
        <v>0</v>
      </c>
      <c r="E18" s="6">
        <v>0</v>
      </c>
    </row>
    <row r="19" spans="2:5" ht="29.25">
      <c r="B19" s="4" t="s">
        <v>159</v>
      </c>
      <c r="C19" s="4" t="s">
        <v>160</v>
      </c>
      <c r="D19" s="6">
        <v>0</v>
      </c>
      <c r="E19" s="6">
        <v>-1426</v>
      </c>
    </row>
    <row r="20" spans="2:5" ht="29.25">
      <c r="B20" s="4" t="s">
        <v>161</v>
      </c>
      <c r="C20" s="4" t="s">
        <v>162</v>
      </c>
      <c r="D20" s="6">
        <v>0</v>
      </c>
      <c r="E20" s="6">
        <v>0</v>
      </c>
    </row>
    <row r="21" spans="2:5" ht="29.25">
      <c r="B21" s="4" t="s">
        <v>163</v>
      </c>
      <c r="C21" s="4" t="s">
        <v>164</v>
      </c>
      <c r="D21" s="6">
        <v>0</v>
      </c>
      <c r="E21" s="6">
        <v>0</v>
      </c>
    </row>
    <row r="22" spans="2:5" ht="15">
      <c r="B22" s="4" t="s">
        <v>165</v>
      </c>
      <c r="C22" s="4" t="s">
        <v>166</v>
      </c>
      <c r="D22" s="6">
        <v>393935.1</v>
      </c>
      <c r="E22" s="6">
        <v>521312</v>
      </c>
    </row>
    <row r="23" spans="2:5" ht="29.25">
      <c r="B23" s="4" t="s">
        <v>167</v>
      </c>
      <c r="C23" s="5" t="s">
        <v>168</v>
      </c>
      <c r="D23" s="6">
        <v>-304412.3</v>
      </c>
      <c r="E23" s="6">
        <v>-33415.5</v>
      </c>
    </row>
    <row r="24" spans="2:5" ht="15">
      <c r="B24" s="4" t="s">
        <v>169</v>
      </c>
      <c r="C24" s="4" t="s">
        <v>170</v>
      </c>
      <c r="D24" s="6">
        <v>0</v>
      </c>
      <c r="E24" s="6">
        <v>4252.9</v>
      </c>
    </row>
    <row r="25" spans="2:5" ht="29.25">
      <c r="B25" s="4" t="s">
        <v>171</v>
      </c>
      <c r="C25" s="5" t="s">
        <v>172</v>
      </c>
      <c r="D25" s="6">
        <v>-304412.3</v>
      </c>
      <c r="E25" s="6">
        <v>-37668.5</v>
      </c>
    </row>
    <row r="26" spans="2:5" ht="44.25">
      <c r="B26" s="4" t="s">
        <v>173</v>
      </c>
      <c r="C26" s="5" t="s">
        <v>174</v>
      </c>
      <c r="D26" s="6">
        <v>0</v>
      </c>
      <c r="E26" s="6">
        <v>0</v>
      </c>
    </row>
    <row r="27" spans="2:5" ht="29.25">
      <c r="B27" s="4" t="s">
        <v>175</v>
      </c>
      <c r="C27" s="5" t="s">
        <v>176</v>
      </c>
      <c r="D27" s="6">
        <v>-304412.3</v>
      </c>
      <c r="E27" s="6">
        <v>-37668.5</v>
      </c>
    </row>
    <row r="28" spans="2:5" ht="15">
      <c r="B28" s="4" t="s">
        <v>177</v>
      </c>
      <c r="C28" s="5" t="s">
        <v>178</v>
      </c>
      <c r="D28" s="6">
        <v>0</v>
      </c>
      <c r="E28" s="6">
        <v>0</v>
      </c>
    </row>
    <row r="29" spans="2:5" ht="29.25">
      <c r="B29" s="4" t="s">
        <v>179</v>
      </c>
      <c r="C29" s="4" t="s">
        <v>180</v>
      </c>
      <c r="D29" s="6">
        <v>0</v>
      </c>
      <c r="E29" s="6">
        <v>0</v>
      </c>
    </row>
    <row r="30" spans="2:5" ht="29.25">
      <c r="B30" s="4" t="s">
        <v>181</v>
      </c>
      <c r="C30" s="4" t="s">
        <v>182</v>
      </c>
      <c r="D30" s="6">
        <v>0</v>
      </c>
      <c r="E30" s="6">
        <v>0</v>
      </c>
    </row>
    <row r="31" spans="2:5" ht="15">
      <c r="B31" s="4" t="s">
        <v>183</v>
      </c>
      <c r="C31" s="4" t="s">
        <v>184</v>
      </c>
      <c r="D31" s="6">
        <v>0</v>
      </c>
      <c r="E31" s="6">
        <v>0</v>
      </c>
    </row>
    <row r="32" spans="2:5" ht="15">
      <c r="B32" s="4" t="s">
        <v>185</v>
      </c>
      <c r="C32" s="5" t="s">
        <v>186</v>
      </c>
      <c r="D32" s="6">
        <v>-304412.3</v>
      </c>
      <c r="E32" s="6">
        <v>-37668.5</v>
      </c>
    </row>
    <row r="33" spans="2:5" ht="29.25">
      <c r="B33" s="4" t="s">
        <v>187</v>
      </c>
      <c r="C33" s="4" t="s">
        <v>188</v>
      </c>
      <c r="D33" s="6">
        <v>0</v>
      </c>
      <c r="E33" s="6">
        <v>0</v>
      </c>
    </row>
    <row r="34" spans="68:120" ht="12.75"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</row>
    <row r="35" ht="44.25">
      <c r="E35" s="2" t="s">
        <v>130</v>
      </c>
    </row>
    <row r="36" ht="44.25">
      <c r="E36" s="10" t="s">
        <v>189</v>
      </c>
    </row>
  </sheetData>
  <sheetProtection selectLockedCells="1" selectUnlockedCells="1"/>
  <mergeCells count="1">
    <mergeCell ref="BP34:DP34"/>
  </mergeCells>
  <printOptions/>
  <pageMargins left="0.75" right="0.75" top="1" bottom="1" header="0.5118110236220472" footer="0.5118110236220472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25"/>
  <sheetViews>
    <sheetView workbookViewId="0" topLeftCell="A1">
      <selection activeCell="K1" sqref="K1"/>
    </sheetView>
  </sheetViews>
  <sheetFormatPr defaultColWidth="9.140625" defaultRowHeight="12.75"/>
  <cols>
    <col min="3" max="3" width="33.28125" style="0" customWidth="1"/>
    <col min="4" max="21" width="17.57421875" style="0" customWidth="1"/>
  </cols>
  <sheetData>
    <row r="1" ht="15">
      <c r="A1" s="1" t="s">
        <v>0</v>
      </c>
    </row>
    <row r="2" ht="15">
      <c r="A2" s="1" t="s">
        <v>1</v>
      </c>
    </row>
    <row r="3" ht="15">
      <c r="B3" s="1" t="s">
        <v>190</v>
      </c>
    </row>
    <row r="4" ht="15">
      <c r="K4" s="2" t="s">
        <v>3</v>
      </c>
    </row>
    <row r="5" spans="2:11" ht="59.25">
      <c r="B5" s="3" t="s">
        <v>4</v>
      </c>
      <c r="C5" s="3" t="s">
        <v>5</v>
      </c>
      <c r="D5" s="3" t="s">
        <v>106</v>
      </c>
      <c r="E5" s="3" t="s">
        <v>114</v>
      </c>
      <c r="F5" s="3" t="s">
        <v>116</v>
      </c>
      <c r="G5" s="3" t="s">
        <v>118</v>
      </c>
      <c r="H5" s="3" t="s">
        <v>120</v>
      </c>
      <c r="I5" s="3" t="s">
        <v>122</v>
      </c>
      <c r="J5" s="3" t="s">
        <v>124</v>
      </c>
      <c r="K5" s="3" t="s">
        <v>191</v>
      </c>
    </row>
    <row r="6" spans="2:11" ht="29.25">
      <c r="B6" s="4" t="s">
        <v>192</v>
      </c>
      <c r="C6" s="11" t="s">
        <v>193</v>
      </c>
      <c r="D6" s="6">
        <v>5231568.7</v>
      </c>
      <c r="E6" s="6">
        <v>0</v>
      </c>
      <c r="F6" s="6"/>
      <c r="G6" s="6">
        <v>2586709.8</v>
      </c>
      <c r="H6" s="6">
        <v>0</v>
      </c>
      <c r="I6" s="6">
        <v>43302195.9</v>
      </c>
      <c r="J6" s="6">
        <v>-5362410.9</v>
      </c>
      <c r="K6" s="6">
        <v>45758063.5</v>
      </c>
    </row>
    <row r="7" spans="2:11" ht="44.25">
      <c r="B7" s="4" t="s">
        <v>8</v>
      </c>
      <c r="C7" s="4" t="s">
        <v>194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/>
      <c r="K7" s="6">
        <v>0</v>
      </c>
    </row>
    <row r="8" spans="2:11" ht="15">
      <c r="B8" s="4" t="s">
        <v>57</v>
      </c>
      <c r="C8" s="5" t="s">
        <v>195</v>
      </c>
      <c r="D8" s="6">
        <v>5231568.7</v>
      </c>
      <c r="E8" s="6">
        <v>0</v>
      </c>
      <c r="F8" s="6">
        <v>0</v>
      </c>
      <c r="G8" s="6">
        <v>2586709.8</v>
      </c>
      <c r="H8" s="6">
        <v>0</v>
      </c>
      <c r="I8" s="6">
        <v>43302195.9</v>
      </c>
      <c r="J8" s="6">
        <v>-5362410.9</v>
      </c>
      <c r="K8" s="6">
        <v>45758063.5</v>
      </c>
    </row>
    <row r="9" spans="2:11" ht="29.25">
      <c r="B9" s="4" t="s">
        <v>137</v>
      </c>
      <c r="C9" s="4" t="s">
        <v>196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-304412.3</v>
      </c>
      <c r="K9" s="6">
        <v>-304412.3</v>
      </c>
    </row>
    <row r="10" spans="2:11" ht="15">
      <c r="B10" s="4" t="s">
        <v>197</v>
      </c>
      <c r="C10" s="4" t="s">
        <v>178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</row>
    <row r="11" spans="2:11" ht="15">
      <c r="B11" s="4" t="s">
        <v>198</v>
      </c>
      <c r="C11" s="4" t="s">
        <v>199</v>
      </c>
      <c r="D11" s="6">
        <v>0</v>
      </c>
      <c r="E11" s="6">
        <v>0</v>
      </c>
      <c r="F11" s="6"/>
      <c r="G11" s="6">
        <v>0</v>
      </c>
      <c r="H11" s="6">
        <v>0</v>
      </c>
      <c r="I11" s="6">
        <v>15430466.4</v>
      </c>
      <c r="J11" s="6">
        <v>0</v>
      </c>
      <c r="K11" s="6">
        <v>15430466.4</v>
      </c>
    </row>
    <row r="12" spans="2:11" ht="15">
      <c r="B12" s="4" t="s">
        <v>200</v>
      </c>
      <c r="C12" s="4" t="s">
        <v>201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</row>
    <row r="13" spans="2:11" ht="29.25">
      <c r="B13" s="4" t="s">
        <v>202</v>
      </c>
      <c r="C13" s="4" t="s">
        <v>203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</row>
    <row r="14" spans="2:11" ht="29.25">
      <c r="B14" s="4" t="s">
        <v>192</v>
      </c>
      <c r="C14" s="5" t="s">
        <v>204</v>
      </c>
      <c r="D14" s="6">
        <v>5231568.7</v>
      </c>
      <c r="E14" s="6">
        <v>0</v>
      </c>
      <c r="F14" s="6"/>
      <c r="G14" s="6">
        <v>2586709.8</v>
      </c>
      <c r="H14" s="6">
        <v>0</v>
      </c>
      <c r="I14" s="6">
        <v>58732662.3</v>
      </c>
      <c r="J14" s="6">
        <v>-5666823.3</v>
      </c>
      <c r="K14" s="6">
        <v>60884117.5</v>
      </c>
    </row>
    <row r="15" spans="2:11" ht="44.25">
      <c r="B15" s="4" t="s">
        <v>8</v>
      </c>
      <c r="C15" s="4" t="s">
        <v>194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</row>
    <row r="16" spans="2:11" ht="15">
      <c r="B16" s="4" t="s">
        <v>57</v>
      </c>
      <c r="C16" s="5" t="s">
        <v>195</v>
      </c>
      <c r="D16" s="6"/>
      <c r="E16" s="6">
        <v>0</v>
      </c>
      <c r="F16" s="6"/>
      <c r="G16" s="6">
        <v>-33281.9</v>
      </c>
      <c r="H16" s="6">
        <v>0</v>
      </c>
      <c r="I16" s="6"/>
      <c r="J16" s="6">
        <v>33281.9</v>
      </c>
      <c r="K16" s="6">
        <v>0</v>
      </c>
    </row>
    <row r="17" spans="2:11" ht="29.25">
      <c r="B17" s="4" t="s">
        <v>137</v>
      </c>
      <c r="C17" s="4" t="s">
        <v>196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-37668.5</v>
      </c>
      <c r="K17" s="6">
        <v>-37668.5</v>
      </c>
    </row>
    <row r="18" spans="2:11" ht="15">
      <c r="B18" s="4" t="s">
        <v>197</v>
      </c>
      <c r="C18" s="4" t="s">
        <v>178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</row>
    <row r="19" spans="2:11" ht="15">
      <c r="B19" s="4" t="s">
        <v>198</v>
      </c>
      <c r="C19" s="4" t="s">
        <v>199</v>
      </c>
      <c r="D19" s="6">
        <v>0</v>
      </c>
      <c r="E19" s="6">
        <v>0</v>
      </c>
      <c r="F19" s="6"/>
      <c r="G19" s="6">
        <v>0</v>
      </c>
      <c r="H19" s="6">
        <v>0</v>
      </c>
      <c r="I19" s="6">
        <v>6085649.9</v>
      </c>
      <c r="J19" s="6">
        <v>0</v>
      </c>
      <c r="K19" s="6">
        <v>6085649.9</v>
      </c>
    </row>
    <row r="20" spans="2:11" ht="15">
      <c r="B20" s="4" t="s">
        <v>200</v>
      </c>
      <c r="C20" s="4" t="s">
        <v>201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</row>
    <row r="21" spans="2:11" ht="29.25">
      <c r="B21" s="4" t="s">
        <v>202</v>
      </c>
      <c r="C21" s="4" t="s">
        <v>203</v>
      </c>
      <c r="D21" s="6">
        <v>0</v>
      </c>
      <c r="E21" s="6">
        <v>0</v>
      </c>
      <c r="F21" s="6">
        <v>0</v>
      </c>
      <c r="G21" s="6">
        <v>1399235.8</v>
      </c>
      <c r="H21" s="6">
        <v>0</v>
      </c>
      <c r="I21" s="6">
        <v>0</v>
      </c>
      <c r="J21" s="6">
        <v>0</v>
      </c>
      <c r="K21" s="6">
        <v>1399235.8</v>
      </c>
    </row>
    <row r="22" spans="2:11" ht="29.25">
      <c r="B22" s="4" t="s">
        <v>192</v>
      </c>
      <c r="C22" s="5" t="s">
        <v>204</v>
      </c>
      <c r="D22" s="6">
        <v>5231568.7</v>
      </c>
      <c r="E22" s="6">
        <v>0</v>
      </c>
      <c r="F22" s="6"/>
      <c r="G22" s="6">
        <v>2553427.9</v>
      </c>
      <c r="H22" s="6">
        <v>0</v>
      </c>
      <c r="I22" s="6">
        <v>64818312.1</v>
      </c>
      <c r="J22" s="6">
        <v>-5671209.8</v>
      </c>
      <c r="K22" s="6">
        <v>66932098.9</v>
      </c>
    </row>
    <row r="23" spans="68:120" ht="12.75"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</row>
    <row r="24" ht="44.25">
      <c r="E24" s="2" t="s">
        <v>130</v>
      </c>
    </row>
    <row r="25" ht="44.25">
      <c r="E25" s="10" t="s">
        <v>189</v>
      </c>
    </row>
  </sheetData>
  <sheetProtection selectLockedCells="1" selectUnlockedCells="1"/>
  <mergeCells count="1">
    <mergeCell ref="BP23:DP23"/>
  </mergeCells>
  <printOptions/>
  <pageMargins left="0.75" right="0.75" top="1" bottom="1" header="0.5118110236220472" footer="0.5118110236220472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P62"/>
  <sheetViews>
    <sheetView tabSelected="1" workbookViewId="0" topLeftCell="A55">
      <selection activeCell="F61" sqref="F61"/>
    </sheetView>
  </sheetViews>
  <sheetFormatPr defaultColWidth="9.140625" defaultRowHeight="12.75"/>
  <cols>
    <col min="3" max="3" width="33.28125" style="0" customWidth="1"/>
    <col min="4" max="21" width="17.57421875" style="0" customWidth="1"/>
  </cols>
  <sheetData>
    <row r="1" ht="15">
      <c r="A1" s="1" t="s">
        <v>0</v>
      </c>
    </row>
    <row r="2" ht="15">
      <c r="A2" s="1" t="s">
        <v>1</v>
      </c>
    </row>
    <row r="3" ht="15">
      <c r="B3" s="1" t="s">
        <v>205</v>
      </c>
    </row>
    <row r="4" ht="15">
      <c r="E4" s="2" t="s">
        <v>3</v>
      </c>
    </row>
    <row r="5" spans="2:5" ht="29.25">
      <c r="B5" s="3" t="s">
        <v>4</v>
      </c>
      <c r="C5" s="3" t="s">
        <v>5</v>
      </c>
      <c r="D5" s="3" t="s">
        <v>6</v>
      </c>
      <c r="E5" s="3" t="s">
        <v>7</v>
      </c>
    </row>
    <row r="6" spans="2:5" ht="29.25">
      <c r="B6" s="4" t="s">
        <v>8</v>
      </c>
      <c r="C6" s="5" t="s">
        <v>206</v>
      </c>
      <c r="D6" s="6">
        <v>0</v>
      </c>
      <c r="E6" s="6">
        <v>0</v>
      </c>
    </row>
    <row r="7" spans="2:5" ht="15">
      <c r="B7" s="4" t="s">
        <v>10</v>
      </c>
      <c r="C7" s="5" t="s">
        <v>207</v>
      </c>
      <c r="D7" s="6">
        <v>28660671.599999998</v>
      </c>
      <c r="E7" s="6">
        <v>31110916.5</v>
      </c>
    </row>
    <row r="8" spans="2:5" ht="29.25">
      <c r="B8" s="4" t="s">
        <v>12</v>
      </c>
      <c r="C8" s="4" t="s">
        <v>208</v>
      </c>
      <c r="D8" s="6">
        <v>27760353.9</v>
      </c>
      <c r="E8" s="6">
        <v>28777664.7</v>
      </c>
    </row>
    <row r="9" spans="2:5" ht="29.25">
      <c r="B9" s="4" t="s">
        <v>14</v>
      </c>
      <c r="C9" s="4" t="s">
        <v>209</v>
      </c>
      <c r="D9" s="6">
        <v>0</v>
      </c>
      <c r="E9" s="6">
        <v>0</v>
      </c>
    </row>
    <row r="10" spans="2:5" ht="29.25">
      <c r="B10" s="4" t="s">
        <v>16</v>
      </c>
      <c r="C10" s="4" t="s">
        <v>210</v>
      </c>
      <c r="D10" s="6"/>
      <c r="E10" s="6">
        <v>0</v>
      </c>
    </row>
    <row r="11" spans="2:5" ht="15">
      <c r="B11" s="4" t="s">
        <v>18</v>
      </c>
      <c r="C11" s="4" t="s">
        <v>211</v>
      </c>
      <c r="D11" s="6">
        <v>0</v>
      </c>
      <c r="E11" s="6">
        <v>0</v>
      </c>
    </row>
    <row r="12" spans="2:5" ht="15">
      <c r="B12" s="4" t="s">
        <v>20</v>
      </c>
      <c r="C12" s="4" t="s">
        <v>212</v>
      </c>
      <c r="D12" s="6">
        <v>300000</v>
      </c>
      <c r="E12" s="6">
        <v>300000</v>
      </c>
    </row>
    <row r="13" spans="2:5" ht="15">
      <c r="B13" s="4" t="s">
        <v>22</v>
      </c>
      <c r="C13" s="4" t="s">
        <v>213</v>
      </c>
      <c r="D13" s="6">
        <v>600317.7</v>
      </c>
      <c r="E13" s="6">
        <v>2033251.8</v>
      </c>
    </row>
    <row r="14" spans="2:5" ht="15">
      <c r="B14" s="4" t="s">
        <v>33</v>
      </c>
      <c r="C14" s="5" t="s">
        <v>214</v>
      </c>
      <c r="D14" s="6">
        <v>26770093.4</v>
      </c>
      <c r="E14" s="6">
        <v>29139548.2</v>
      </c>
    </row>
    <row r="15" spans="2:5" ht="15">
      <c r="B15" s="4" t="s">
        <v>35</v>
      </c>
      <c r="C15" s="4" t="s">
        <v>215</v>
      </c>
      <c r="D15" s="6">
        <v>4102227.3</v>
      </c>
      <c r="E15" s="6">
        <v>4772699.1</v>
      </c>
    </row>
    <row r="16" spans="2:5" ht="29.25">
      <c r="B16" s="4" t="s">
        <v>37</v>
      </c>
      <c r="C16" s="4" t="s">
        <v>216</v>
      </c>
      <c r="D16" s="6">
        <v>1235221.1</v>
      </c>
      <c r="E16" s="6">
        <v>801417.9</v>
      </c>
    </row>
    <row r="17" spans="2:5" ht="29.25">
      <c r="B17" s="4" t="s">
        <v>39</v>
      </c>
      <c r="C17" s="4" t="s">
        <v>217</v>
      </c>
      <c r="D17" s="6">
        <v>1640361.9</v>
      </c>
      <c r="E17" s="6">
        <v>2533978.4</v>
      </c>
    </row>
    <row r="18" spans="2:5" ht="15">
      <c r="B18" s="4" t="s">
        <v>41</v>
      </c>
      <c r="C18" s="4" t="s">
        <v>218</v>
      </c>
      <c r="D18" s="6">
        <v>472657.9</v>
      </c>
      <c r="E18" s="6">
        <v>672193.1</v>
      </c>
    </row>
    <row r="19" spans="2:5" ht="29.25">
      <c r="B19" s="4" t="s">
        <v>43</v>
      </c>
      <c r="C19" s="4" t="s">
        <v>219</v>
      </c>
      <c r="D19" s="6">
        <v>255780.9</v>
      </c>
      <c r="E19" s="6">
        <v>214652.9</v>
      </c>
    </row>
    <row r="20" spans="2:5" ht="15">
      <c r="B20" s="4" t="s">
        <v>45</v>
      </c>
      <c r="C20" s="4" t="s">
        <v>220</v>
      </c>
      <c r="D20" s="6">
        <v>0</v>
      </c>
      <c r="E20" s="6">
        <v>0</v>
      </c>
    </row>
    <row r="21" spans="2:5" ht="15">
      <c r="B21" s="4" t="s">
        <v>47</v>
      </c>
      <c r="C21" s="4" t="s">
        <v>221</v>
      </c>
      <c r="D21" s="6">
        <v>1797141.5</v>
      </c>
      <c r="E21" s="6">
        <v>1836894.9</v>
      </c>
    </row>
    <row r="22" spans="2:5" ht="15">
      <c r="B22" s="4" t="s">
        <v>49</v>
      </c>
      <c r="C22" s="4" t="s">
        <v>222</v>
      </c>
      <c r="D22" s="6">
        <v>5150.9</v>
      </c>
      <c r="E22" s="6">
        <v>3101.7</v>
      </c>
    </row>
    <row r="23" spans="2:5" ht="15">
      <c r="B23" s="4" t="s">
        <v>51</v>
      </c>
      <c r="C23" s="4" t="s">
        <v>223</v>
      </c>
      <c r="D23" s="6">
        <v>17261551.9</v>
      </c>
      <c r="E23" s="6">
        <v>18304610.2</v>
      </c>
    </row>
    <row r="24" spans="2:5" ht="29.25">
      <c r="B24" s="4" t="s">
        <v>55</v>
      </c>
      <c r="C24" s="5" t="s">
        <v>224</v>
      </c>
      <c r="D24" s="6">
        <v>1890578.1999999993</v>
      </c>
      <c r="E24" s="6">
        <v>1971368.3000000007</v>
      </c>
    </row>
    <row r="25" spans="2:5" ht="44.25">
      <c r="B25" s="4" t="s">
        <v>57</v>
      </c>
      <c r="C25" s="5" t="s">
        <v>225</v>
      </c>
      <c r="D25" s="6">
        <v>0</v>
      </c>
      <c r="E25" s="6">
        <v>0</v>
      </c>
    </row>
    <row r="26" spans="2:5" ht="15">
      <c r="B26" s="4" t="s">
        <v>59</v>
      </c>
      <c r="C26" s="5" t="s">
        <v>207</v>
      </c>
      <c r="D26" s="6">
        <v>0</v>
      </c>
      <c r="E26" s="6">
        <v>0</v>
      </c>
    </row>
    <row r="27" spans="2:5" ht="15">
      <c r="B27" s="4" t="s">
        <v>61</v>
      </c>
      <c r="C27" s="4" t="s">
        <v>226</v>
      </c>
      <c r="D27" s="6">
        <v>0</v>
      </c>
      <c r="E27" s="6">
        <v>0</v>
      </c>
    </row>
    <row r="28" spans="2:5" ht="29.25">
      <c r="B28" s="4" t="s">
        <v>88</v>
      </c>
      <c r="C28" s="4" t="s">
        <v>227</v>
      </c>
      <c r="D28" s="6">
        <v>0</v>
      </c>
      <c r="E28" s="6">
        <v>0</v>
      </c>
    </row>
    <row r="29" spans="2:5" ht="29.25">
      <c r="B29" s="4" t="s">
        <v>228</v>
      </c>
      <c r="C29" s="4" t="s">
        <v>229</v>
      </c>
      <c r="D29" s="6">
        <v>0</v>
      </c>
      <c r="E29" s="6">
        <v>0</v>
      </c>
    </row>
    <row r="30" spans="2:5" ht="29.25">
      <c r="B30" s="4" t="s">
        <v>230</v>
      </c>
      <c r="C30" s="4" t="s">
        <v>231</v>
      </c>
      <c r="D30" s="6">
        <v>0</v>
      </c>
      <c r="E30" s="6">
        <v>0</v>
      </c>
    </row>
    <row r="31" spans="2:5" ht="29.25">
      <c r="B31" s="4" t="s">
        <v>232</v>
      </c>
      <c r="C31" s="4" t="s">
        <v>233</v>
      </c>
      <c r="D31" s="6">
        <v>0</v>
      </c>
      <c r="E31" s="6">
        <v>0</v>
      </c>
    </row>
    <row r="32" spans="2:5" ht="15">
      <c r="B32" s="4" t="s">
        <v>234</v>
      </c>
      <c r="C32" s="4" t="s">
        <v>235</v>
      </c>
      <c r="D32" s="6">
        <v>0</v>
      </c>
      <c r="E32" s="6">
        <v>0</v>
      </c>
    </row>
    <row r="33" spans="2:5" ht="15">
      <c r="B33" s="4" t="s">
        <v>236</v>
      </c>
      <c r="C33" s="4" t="s">
        <v>237</v>
      </c>
      <c r="D33" s="6">
        <v>0</v>
      </c>
      <c r="E33" s="6">
        <v>0</v>
      </c>
    </row>
    <row r="34" spans="2:5" ht="15">
      <c r="B34" s="4" t="s">
        <v>238</v>
      </c>
      <c r="C34" s="4"/>
      <c r="D34" s="6">
        <v>0</v>
      </c>
      <c r="E34" s="6">
        <v>0</v>
      </c>
    </row>
    <row r="35" spans="2:5" ht="15">
      <c r="B35" s="4" t="s">
        <v>239</v>
      </c>
      <c r="C35" s="5" t="s">
        <v>214</v>
      </c>
      <c r="D35" s="6">
        <v>284551.9</v>
      </c>
      <c r="E35" s="6">
        <v>410989.2</v>
      </c>
    </row>
    <row r="36" spans="2:5" ht="29.25">
      <c r="B36" s="4" t="s">
        <v>240</v>
      </c>
      <c r="C36" s="4" t="s">
        <v>241</v>
      </c>
      <c r="D36" s="6">
        <v>428104.7</v>
      </c>
      <c r="E36" s="6">
        <v>392114.8</v>
      </c>
    </row>
    <row r="37" spans="2:5" ht="29.25">
      <c r="B37" s="4" t="s">
        <v>242</v>
      </c>
      <c r="C37" s="4" t="s">
        <v>243</v>
      </c>
      <c r="D37" s="6">
        <v>400</v>
      </c>
      <c r="E37" s="6">
        <v>0</v>
      </c>
    </row>
    <row r="38" spans="2:5" ht="29.25">
      <c r="B38" s="4" t="s">
        <v>244</v>
      </c>
      <c r="C38" s="4" t="s">
        <v>245</v>
      </c>
      <c r="D38" s="6">
        <v>0</v>
      </c>
      <c r="E38" s="6">
        <v>0</v>
      </c>
    </row>
    <row r="39" spans="2:5" ht="29.25">
      <c r="B39" s="4" t="s">
        <v>246</v>
      </c>
      <c r="C39" s="4" t="s">
        <v>247</v>
      </c>
      <c r="D39" s="6">
        <v>0</v>
      </c>
      <c r="E39" s="6">
        <v>0</v>
      </c>
    </row>
    <row r="40" spans="2:5" ht="29.25">
      <c r="B40" s="4" t="s">
        <v>248</v>
      </c>
      <c r="C40" s="4" t="s">
        <v>249</v>
      </c>
      <c r="D40" s="6">
        <v>0</v>
      </c>
      <c r="E40" s="6">
        <v>0</v>
      </c>
    </row>
    <row r="41" spans="2:5" ht="15">
      <c r="B41" s="4" t="s">
        <v>250</v>
      </c>
      <c r="C41" s="4"/>
      <c r="D41" s="6">
        <v>0</v>
      </c>
      <c r="E41" s="6">
        <v>0</v>
      </c>
    </row>
    <row r="42" spans="2:5" ht="44.25">
      <c r="B42" s="4" t="s">
        <v>105</v>
      </c>
      <c r="C42" s="5" t="s">
        <v>251</v>
      </c>
      <c r="D42" s="6">
        <v>-428104.7</v>
      </c>
      <c r="E42" s="6">
        <v>-392114.8</v>
      </c>
    </row>
    <row r="43" spans="2:5" ht="44.25">
      <c r="B43" s="4" t="s">
        <v>137</v>
      </c>
      <c r="C43" s="5" t="s">
        <v>252</v>
      </c>
      <c r="D43" s="6">
        <v>0</v>
      </c>
      <c r="E43" s="6">
        <v>0</v>
      </c>
    </row>
    <row r="44" spans="2:5" ht="15">
      <c r="B44" s="4" t="s">
        <v>253</v>
      </c>
      <c r="C44" s="5" t="s">
        <v>207</v>
      </c>
      <c r="D44" s="6">
        <v>0</v>
      </c>
      <c r="E44" s="6">
        <v>0</v>
      </c>
    </row>
    <row r="45" spans="2:5" ht="29.25">
      <c r="B45" s="4" t="s">
        <v>254</v>
      </c>
      <c r="C45" s="4" t="s">
        <v>255</v>
      </c>
      <c r="D45" s="6">
        <v>0</v>
      </c>
      <c r="E45" s="6">
        <v>0</v>
      </c>
    </row>
    <row r="46" spans="2:5" ht="29.25">
      <c r="B46" s="4" t="s">
        <v>256</v>
      </c>
      <c r="C46" s="4" t="s">
        <v>257</v>
      </c>
      <c r="D46" s="6">
        <v>0</v>
      </c>
      <c r="E46" s="6">
        <v>0</v>
      </c>
    </row>
    <row r="47" spans="2:5" ht="15">
      <c r="B47" s="4" t="s">
        <v>258</v>
      </c>
      <c r="C47" s="4" t="s">
        <v>259</v>
      </c>
      <c r="D47" s="6">
        <v>0</v>
      </c>
      <c r="E47" s="6">
        <v>0</v>
      </c>
    </row>
    <row r="48" spans="2:5" ht="15">
      <c r="B48" s="4" t="s">
        <v>260</v>
      </c>
      <c r="C48" s="4"/>
      <c r="D48" s="6">
        <v>0</v>
      </c>
      <c r="E48" s="6">
        <v>0</v>
      </c>
    </row>
    <row r="49" spans="2:5" ht="15">
      <c r="B49" s="4" t="s">
        <v>261</v>
      </c>
      <c r="C49" s="5" t="s">
        <v>214</v>
      </c>
      <c r="D49" s="6">
        <v>0</v>
      </c>
      <c r="E49" s="6">
        <v>0</v>
      </c>
    </row>
    <row r="50" spans="2:5" ht="29.25">
      <c r="B50" s="4" t="s">
        <v>262</v>
      </c>
      <c r="C50" s="4" t="s">
        <v>263</v>
      </c>
      <c r="D50" s="6">
        <v>0</v>
      </c>
      <c r="E50" s="6">
        <v>0</v>
      </c>
    </row>
    <row r="51" spans="2:5" ht="29.25">
      <c r="B51" s="4" t="s">
        <v>264</v>
      </c>
      <c r="C51" s="4" t="s">
        <v>265</v>
      </c>
      <c r="D51" s="6">
        <v>0</v>
      </c>
      <c r="E51" s="6">
        <v>0</v>
      </c>
    </row>
    <row r="52" spans="2:5" ht="29.25">
      <c r="B52" s="4" t="s">
        <v>266</v>
      </c>
      <c r="C52" s="4" t="s">
        <v>267</v>
      </c>
      <c r="D52" s="6">
        <v>0</v>
      </c>
      <c r="E52" s="6">
        <v>0</v>
      </c>
    </row>
    <row r="53" spans="2:5" ht="15">
      <c r="B53" s="4" t="s">
        <v>268</v>
      </c>
      <c r="C53" s="4" t="s">
        <v>269</v>
      </c>
      <c r="D53" s="6">
        <v>0</v>
      </c>
      <c r="E53" s="6">
        <v>0</v>
      </c>
    </row>
    <row r="54" spans="2:5" ht="15">
      <c r="B54" s="4" t="s">
        <v>270</v>
      </c>
      <c r="C54" s="4"/>
      <c r="D54" s="6">
        <v>0</v>
      </c>
      <c r="E54" s="6">
        <v>0</v>
      </c>
    </row>
    <row r="55" spans="2:5" ht="29.25">
      <c r="B55" s="4" t="s">
        <v>271</v>
      </c>
      <c r="C55" s="5" t="s">
        <v>272</v>
      </c>
      <c r="D55" s="6">
        <v>0</v>
      </c>
      <c r="E55" s="6">
        <v>0</v>
      </c>
    </row>
    <row r="56" spans="2:5" ht="15">
      <c r="B56" s="4" t="s">
        <v>197</v>
      </c>
      <c r="C56" s="4" t="s">
        <v>273</v>
      </c>
      <c r="D56" s="6">
        <v>0</v>
      </c>
      <c r="E56" s="6">
        <v>0</v>
      </c>
    </row>
    <row r="57" spans="2:5" ht="15">
      <c r="B57" s="4" t="s">
        <v>274</v>
      </c>
      <c r="C57" s="5" t="s">
        <v>275</v>
      </c>
      <c r="D57" s="6">
        <v>1462473.6</v>
      </c>
      <c r="E57" s="6">
        <v>1579253.5</v>
      </c>
    </row>
    <row r="58" spans="2:5" ht="44.25">
      <c r="B58" s="4" t="s">
        <v>198</v>
      </c>
      <c r="C58" s="5" t="s">
        <v>276</v>
      </c>
      <c r="D58" s="6">
        <v>1059656.9</v>
      </c>
      <c r="E58" s="6">
        <v>2522130.5</v>
      </c>
    </row>
    <row r="59" spans="2:5" ht="44.25">
      <c r="B59" s="4" t="s">
        <v>200</v>
      </c>
      <c r="C59" s="5" t="s">
        <v>277</v>
      </c>
      <c r="D59" s="6">
        <v>2522130.5</v>
      </c>
      <c r="E59" s="6">
        <v>4101383.9</v>
      </c>
    </row>
    <row r="60" spans="68:120" ht="12.75"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</row>
    <row r="61" ht="44.25">
      <c r="E61" s="2" t="s">
        <v>130</v>
      </c>
    </row>
    <row r="62" ht="44.25">
      <c r="E62" s="10" t="s">
        <v>278</v>
      </c>
    </row>
  </sheetData>
  <sheetProtection selectLockedCells="1" selectUnlockedCells="1"/>
  <mergeCells count="1">
    <mergeCell ref="BP60:DP60"/>
  </mergeCells>
  <printOptions/>
  <pageMargins left="0.75" right="0.75" top="1" bottom="1" header="0.5118110236220472" footer="0.5118110236220472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P542"/>
  <sheetViews>
    <sheetView workbookViewId="0" topLeftCell="A532">
      <selection activeCell="H542" sqref="H542"/>
    </sheetView>
  </sheetViews>
  <sheetFormatPr defaultColWidth="9.140625" defaultRowHeight="12.75"/>
  <cols>
    <col min="3" max="3" width="33.28125" style="0" customWidth="1"/>
    <col min="4" max="21" width="17.57421875" style="0" customWidth="1"/>
  </cols>
  <sheetData>
    <row r="1" ht="15">
      <c r="A1" s="1" t="s">
        <v>0</v>
      </c>
    </row>
    <row r="2" ht="15">
      <c r="A2" s="1" t="s">
        <v>1</v>
      </c>
    </row>
    <row r="3" ht="15">
      <c r="B3" s="1" t="s">
        <v>279</v>
      </c>
    </row>
    <row r="4" ht="15">
      <c r="E4" s="2" t="s">
        <v>3</v>
      </c>
    </row>
    <row r="5" spans="2:5" ht="29.25">
      <c r="B5" s="3" t="s">
        <v>4</v>
      </c>
      <c r="C5" s="3" t="s">
        <v>5</v>
      </c>
      <c r="D5" s="3" t="s">
        <v>6</v>
      </c>
      <c r="E5" s="3" t="s">
        <v>7</v>
      </c>
    </row>
    <row r="6" spans="2:5" ht="15">
      <c r="B6" s="4" t="s">
        <v>8</v>
      </c>
      <c r="C6" s="4" t="s">
        <v>280</v>
      </c>
      <c r="D6" s="6"/>
      <c r="E6" s="6">
        <v>0</v>
      </c>
    </row>
    <row r="7" spans="2:5" ht="15">
      <c r="B7" s="4" t="s">
        <v>57</v>
      </c>
      <c r="C7" s="4" t="s">
        <v>281</v>
      </c>
      <c r="D7" s="6">
        <v>2522130.5</v>
      </c>
      <c r="E7" s="6">
        <v>4101383.9</v>
      </c>
    </row>
    <row r="8" spans="2:5" ht="15">
      <c r="B8" s="4" t="s">
        <v>137</v>
      </c>
      <c r="C8" s="4" t="s">
        <v>282</v>
      </c>
      <c r="D8" s="6">
        <v>0</v>
      </c>
      <c r="E8" s="6">
        <v>0</v>
      </c>
    </row>
    <row r="9" spans="2:5" ht="15">
      <c r="B9" s="4" t="s">
        <v>197</v>
      </c>
      <c r="C9" s="5" t="s">
        <v>191</v>
      </c>
      <c r="D9" s="6">
        <v>2522130.5</v>
      </c>
      <c r="E9" s="6">
        <v>4101383.9</v>
      </c>
    </row>
    <row r="10" ht="15">
      <c r="B10" s="1" t="s">
        <v>283</v>
      </c>
    </row>
    <row r="11" ht="15">
      <c r="B11" s="2"/>
    </row>
    <row r="12" spans="68:120" ht="12.75"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</row>
    <row r="13" ht="44.25">
      <c r="E13" s="2" t="s">
        <v>130</v>
      </c>
    </row>
    <row r="14" ht="44.25">
      <c r="E14" s="10" t="s">
        <v>278</v>
      </c>
    </row>
    <row r="15" ht="15">
      <c r="A15" s="1" t="s">
        <v>1</v>
      </c>
    </row>
    <row r="16" ht="15">
      <c r="B16" s="1" t="s">
        <v>284</v>
      </c>
    </row>
    <row r="17" ht="15">
      <c r="F17" s="2" t="s">
        <v>3</v>
      </c>
    </row>
    <row r="18" spans="2:6" ht="44.25">
      <c r="B18" s="3" t="s">
        <v>4</v>
      </c>
      <c r="C18" s="3" t="s">
        <v>5</v>
      </c>
      <c r="D18" s="3" t="s">
        <v>15</v>
      </c>
      <c r="E18" s="3" t="s">
        <v>285</v>
      </c>
      <c r="F18" s="3" t="s">
        <v>286</v>
      </c>
    </row>
    <row r="19" spans="2:6" ht="15">
      <c r="B19" s="4" t="s">
        <v>8</v>
      </c>
      <c r="C19" s="4" t="s">
        <v>6</v>
      </c>
      <c r="D19" s="6">
        <v>13867621.2</v>
      </c>
      <c r="E19" s="6">
        <v>0</v>
      </c>
      <c r="F19" s="6">
        <v>13867621.2</v>
      </c>
    </row>
    <row r="20" spans="2:6" ht="15">
      <c r="B20" s="4" t="s">
        <v>135</v>
      </c>
      <c r="C20" s="4" t="s">
        <v>287</v>
      </c>
      <c r="D20" s="6">
        <v>40886418.2</v>
      </c>
      <c r="E20" s="6">
        <v>0</v>
      </c>
      <c r="F20" s="6">
        <v>40886418.2</v>
      </c>
    </row>
    <row r="21" spans="2:6" ht="15">
      <c r="B21" s="4" t="s">
        <v>137</v>
      </c>
      <c r="C21" s="4" t="s">
        <v>288</v>
      </c>
      <c r="D21" s="6">
        <v>39551599</v>
      </c>
      <c r="E21" s="6">
        <v>0</v>
      </c>
      <c r="F21" s="6">
        <v>39551599</v>
      </c>
    </row>
    <row r="22" spans="2:6" ht="15">
      <c r="B22" s="4" t="s">
        <v>253</v>
      </c>
      <c r="C22" s="4" t="s">
        <v>289</v>
      </c>
      <c r="D22" s="6">
        <v>39551599</v>
      </c>
      <c r="E22" s="6">
        <v>0</v>
      </c>
      <c r="F22" s="6">
        <v>39551599</v>
      </c>
    </row>
    <row r="23" spans="2:6" ht="15">
      <c r="B23" s="4" t="s">
        <v>261</v>
      </c>
      <c r="C23" s="4" t="s">
        <v>290</v>
      </c>
      <c r="D23" s="6">
        <v>0</v>
      </c>
      <c r="E23" s="6">
        <v>0</v>
      </c>
      <c r="F23" s="6">
        <v>0</v>
      </c>
    </row>
    <row r="24" spans="2:6" ht="15">
      <c r="B24" s="4" t="s">
        <v>197</v>
      </c>
      <c r="C24" s="4" t="s">
        <v>7</v>
      </c>
      <c r="D24" s="6">
        <v>15202440.5</v>
      </c>
      <c r="E24" s="6">
        <v>0</v>
      </c>
      <c r="F24" s="6">
        <v>15202440.4</v>
      </c>
    </row>
    <row r="25" spans="68:120" ht="12.75"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</row>
    <row r="26" ht="44.25">
      <c r="E26" s="2" t="s">
        <v>130</v>
      </c>
    </row>
    <row r="27" ht="44.25">
      <c r="E27" s="10" t="s">
        <v>278</v>
      </c>
    </row>
    <row r="28" ht="15">
      <c r="A28" s="1" t="s">
        <v>1</v>
      </c>
    </row>
    <row r="29" ht="15">
      <c r="B29" s="1" t="s">
        <v>291</v>
      </c>
    </row>
    <row r="30" ht="15">
      <c r="E30" s="2" t="s">
        <v>3</v>
      </c>
    </row>
    <row r="31" spans="2:5" ht="29.25">
      <c r="B31" s="3" t="s">
        <v>4</v>
      </c>
      <c r="C31" s="3" t="s">
        <v>5</v>
      </c>
      <c r="D31" s="3" t="s">
        <v>7</v>
      </c>
      <c r="E31" s="3" t="s">
        <v>7</v>
      </c>
    </row>
    <row r="32" spans="2:5" ht="15">
      <c r="B32" s="4" t="s">
        <v>8</v>
      </c>
      <c r="C32" s="4" t="s">
        <v>292</v>
      </c>
      <c r="D32" s="6">
        <v>2592.1</v>
      </c>
      <c r="E32" s="6">
        <v>2442.5</v>
      </c>
    </row>
    <row r="33" spans="2:5" ht="15">
      <c r="B33" s="4" t="s">
        <v>57</v>
      </c>
      <c r="C33" s="4" t="s">
        <v>293</v>
      </c>
      <c r="D33" s="6">
        <v>16654.4</v>
      </c>
      <c r="E33" s="6">
        <v>0</v>
      </c>
    </row>
    <row r="34" spans="2:5" ht="15">
      <c r="B34" s="4" t="s">
        <v>137</v>
      </c>
      <c r="C34" s="4" t="s">
        <v>294</v>
      </c>
      <c r="D34" s="6">
        <v>1026.7</v>
      </c>
      <c r="E34" s="6">
        <v>119073.42</v>
      </c>
    </row>
    <row r="35" spans="2:5" ht="29.25">
      <c r="B35" s="4" t="s">
        <v>197</v>
      </c>
      <c r="C35" s="4" t="s">
        <v>295</v>
      </c>
      <c r="D35" s="6">
        <v>11989.5</v>
      </c>
      <c r="E35" s="6">
        <v>6690.1</v>
      </c>
    </row>
    <row r="36" spans="2:5" ht="15">
      <c r="B36" s="4"/>
      <c r="C36" s="5" t="s">
        <v>191</v>
      </c>
      <c r="D36" s="6">
        <v>32262.9</v>
      </c>
      <c r="E36" s="6">
        <v>9251.7</v>
      </c>
    </row>
    <row r="37" spans="68:120" ht="12.75"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</row>
    <row r="38" ht="44.25">
      <c r="E38" s="2" t="s">
        <v>130</v>
      </c>
    </row>
    <row r="39" ht="44.25">
      <c r="E39" s="10" t="s">
        <v>278</v>
      </c>
    </row>
    <row r="40" ht="15">
      <c r="A40" s="1" t="s">
        <v>1</v>
      </c>
    </row>
    <row r="41" ht="15">
      <c r="B41" s="1" t="s">
        <v>296</v>
      </c>
    </row>
    <row r="42" ht="15">
      <c r="E42" s="2" t="s">
        <v>3</v>
      </c>
    </row>
    <row r="43" spans="2:5" ht="29.25">
      <c r="B43" s="3" t="s">
        <v>4</v>
      </c>
      <c r="C43" s="3" t="s">
        <v>5</v>
      </c>
      <c r="D43" s="3" t="s">
        <v>7</v>
      </c>
      <c r="E43" s="3" t="s">
        <v>7</v>
      </c>
    </row>
    <row r="44" spans="2:5" ht="29.25">
      <c r="B44" s="4" t="s">
        <v>8</v>
      </c>
      <c r="C44" s="4" t="s">
        <v>297</v>
      </c>
      <c r="D44" s="6">
        <v>0</v>
      </c>
      <c r="E44" s="6">
        <v>0</v>
      </c>
    </row>
    <row r="45" spans="2:5" ht="15">
      <c r="B45" s="4" t="s">
        <v>57</v>
      </c>
      <c r="C45" s="4" t="s">
        <v>298</v>
      </c>
      <c r="D45" s="6">
        <v>6929.8</v>
      </c>
      <c r="E45" s="6">
        <v>8766.2</v>
      </c>
    </row>
    <row r="46" spans="2:5" ht="15">
      <c r="B46" s="4" t="s">
        <v>137</v>
      </c>
      <c r="C46" s="4" t="s">
        <v>299</v>
      </c>
      <c r="D46" s="6">
        <v>0</v>
      </c>
      <c r="E46" s="6">
        <v>0</v>
      </c>
    </row>
    <row r="47" spans="2:5" ht="15">
      <c r="B47" s="4" t="s">
        <v>197</v>
      </c>
      <c r="C47" s="4" t="s">
        <v>300</v>
      </c>
      <c r="D47" s="6">
        <v>0</v>
      </c>
      <c r="E47" s="6">
        <v>0</v>
      </c>
    </row>
    <row r="48" spans="2:5" ht="15">
      <c r="B48" s="4" t="s">
        <v>197</v>
      </c>
      <c r="C48" s="4" t="s">
        <v>301</v>
      </c>
      <c r="D48" s="6">
        <v>0</v>
      </c>
      <c r="E48" s="6">
        <v>0</v>
      </c>
    </row>
    <row r="49" spans="2:5" ht="15">
      <c r="B49" s="4" t="s">
        <v>197</v>
      </c>
      <c r="C49" s="4" t="s">
        <v>302</v>
      </c>
      <c r="D49" s="6">
        <v>0</v>
      </c>
      <c r="E49" s="6">
        <v>0</v>
      </c>
    </row>
    <row r="50" spans="2:5" ht="15">
      <c r="B50" s="4" t="s">
        <v>197</v>
      </c>
      <c r="C50" s="4"/>
      <c r="D50" s="6">
        <v>0</v>
      </c>
      <c r="E50" s="6">
        <v>0</v>
      </c>
    </row>
    <row r="51" spans="2:5" ht="15">
      <c r="B51" s="4" t="s">
        <v>197</v>
      </c>
      <c r="C51" s="5" t="s">
        <v>191</v>
      </c>
      <c r="D51" s="6">
        <v>6929.8</v>
      </c>
      <c r="E51" s="6">
        <v>8766.2</v>
      </c>
    </row>
    <row r="52" ht="15">
      <c r="B52" s="1" t="s">
        <v>283</v>
      </c>
    </row>
    <row r="53" ht="15">
      <c r="B53" s="2"/>
    </row>
    <row r="54" spans="68:120" ht="12.75"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</row>
    <row r="55" ht="44.25">
      <c r="E55" s="2" t="s">
        <v>130</v>
      </c>
    </row>
    <row r="56" ht="44.25">
      <c r="E56" s="10" t="s">
        <v>278</v>
      </c>
    </row>
    <row r="57" ht="15">
      <c r="A57" s="1" t="s">
        <v>1</v>
      </c>
    </row>
    <row r="58" ht="15">
      <c r="B58" s="1" t="s">
        <v>303</v>
      </c>
    </row>
    <row r="59" ht="15">
      <c r="E59" s="2" t="s">
        <v>3</v>
      </c>
    </row>
    <row r="60" spans="2:5" ht="29.25">
      <c r="B60" s="3" t="s">
        <v>4</v>
      </c>
      <c r="C60" s="3" t="s">
        <v>5</v>
      </c>
      <c r="D60" s="3" t="s">
        <v>7</v>
      </c>
      <c r="E60" s="3" t="s">
        <v>7</v>
      </c>
    </row>
    <row r="61" spans="2:5" ht="15">
      <c r="B61" s="4" t="s">
        <v>133</v>
      </c>
      <c r="C61" s="4" t="s">
        <v>304</v>
      </c>
      <c r="D61" s="6">
        <v>2870365.5</v>
      </c>
      <c r="E61" s="6">
        <v>3156447.2</v>
      </c>
    </row>
    <row r="62" spans="2:5" ht="15">
      <c r="B62" s="4"/>
      <c r="C62" s="5" t="s">
        <v>191</v>
      </c>
      <c r="D62" s="6">
        <v>2870365.5</v>
      </c>
      <c r="E62" s="6">
        <v>3156447.2</v>
      </c>
    </row>
    <row r="63" spans="68:120" ht="12.75"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</row>
    <row r="64" ht="44.25">
      <c r="E64" s="2" t="s">
        <v>130</v>
      </c>
    </row>
    <row r="65" ht="44.25">
      <c r="E65" s="10" t="s">
        <v>278</v>
      </c>
    </row>
    <row r="66" ht="15">
      <c r="A66" s="1" t="s">
        <v>1</v>
      </c>
    </row>
    <row r="67" ht="15">
      <c r="B67" s="1" t="s">
        <v>305</v>
      </c>
    </row>
    <row r="68" ht="15">
      <c r="J68" s="2" t="s">
        <v>3</v>
      </c>
    </row>
    <row r="69" spans="2:10" ht="29.25">
      <c r="B69" s="3" t="s">
        <v>4</v>
      </c>
      <c r="C69" s="3" t="s">
        <v>5</v>
      </c>
      <c r="D69" s="3" t="s">
        <v>306</v>
      </c>
      <c r="E69" s="3" t="s">
        <v>307</v>
      </c>
      <c r="F69" s="3" t="s">
        <v>308</v>
      </c>
      <c r="G69" s="3" t="s">
        <v>309</v>
      </c>
      <c r="H69" s="3" t="s">
        <v>310</v>
      </c>
      <c r="I69" s="3" t="s">
        <v>311</v>
      </c>
      <c r="J69" s="3" t="s">
        <v>191</v>
      </c>
    </row>
    <row r="70" spans="2:10" ht="15">
      <c r="B70" s="4" t="s">
        <v>8</v>
      </c>
      <c r="C70" s="5" t="s">
        <v>312</v>
      </c>
      <c r="D70" s="6">
        <v>0</v>
      </c>
      <c r="E70" s="6">
        <v>0</v>
      </c>
      <c r="F70" s="6">
        <v>0</v>
      </c>
      <c r="G70" s="6">
        <v>0</v>
      </c>
      <c r="H70" s="6">
        <v>10729.1</v>
      </c>
      <c r="I70" s="6">
        <v>1150648.1</v>
      </c>
      <c r="J70" s="6">
        <f aca="true" t="shared" si="0" ref="J70:J78">H70+I70</f>
        <v>1161377.2000000002</v>
      </c>
    </row>
    <row r="71" spans="2:10" ht="15">
      <c r="B71" s="4" t="s">
        <v>57</v>
      </c>
      <c r="C71" s="4" t="s">
        <v>313</v>
      </c>
      <c r="D71" s="6">
        <v>0</v>
      </c>
      <c r="E71" s="6">
        <v>0</v>
      </c>
      <c r="F71" s="6">
        <v>0</v>
      </c>
      <c r="G71" s="6">
        <v>0</v>
      </c>
      <c r="H71" s="6">
        <v>11894.3</v>
      </c>
      <c r="I71" s="6">
        <v>2699383.9</v>
      </c>
      <c r="J71" s="6">
        <f t="shared" si="0"/>
        <v>2711278.1999999997</v>
      </c>
    </row>
    <row r="72" spans="2:10" ht="15">
      <c r="B72" s="4" t="s">
        <v>137</v>
      </c>
      <c r="C72" s="4" t="s">
        <v>314</v>
      </c>
      <c r="D72" s="6">
        <v>0</v>
      </c>
      <c r="E72" s="6">
        <v>0</v>
      </c>
      <c r="F72" s="6">
        <v>0</v>
      </c>
      <c r="G72" s="6">
        <v>0</v>
      </c>
      <c r="H72" s="6">
        <v>19300.8</v>
      </c>
      <c r="I72" s="6">
        <v>2769137.1</v>
      </c>
      <c r="J72" s="6">
        <f t="shared" si="0"/>
        <v>2788437.9</v>
      </c>
    </row>
    <row r="73" spans="2:10" ht="15">
      <c r="B73" s="4" t="s">
        <v>197</v>
      </c>
      <c r="C73" s="5" t="s">
        <v>315</v>
      </c>
      <c r="D73" s="6">
        <v>0</v>
      </c>
      <c r="E73" s="6">
        <v>0</v>
      </c>
      <c r="F73" s="6">
        <v>0</v>
      </c>
      <c r="G73" s="6">
        <v>0</v>
      </c>
      <c r="H73" s="6">
        <f>H70+H71-H72</f>
        <v>3322.600000000002</v>
      </c>
      <c r="I73" s="6">
        <f>I70+I71-I72</f>
        <v>1080894.9</v>
      </c>
      <c r="J73" s="6">
        <f t="shared" si="0"/>
        <v>1084217.5</v>
      </c>
    </row>
    <row r="74" spans="2:10" ht="15">
      <c r="B74" s="4" t="s">
        <v>198</v>
      </c>
      <c r="C74" s="4" t="s">
        <v>316</v>
      </c>
      <c r="D74" s="6">
        <v>0</v>
      </c>
      <c r="E74" s="6">
        <v>0</v>
      </c>
      <c r="F74" s="6">
        <v>0</v>
      </c>
      <c r="G74" s="6">
        <v>0</v>
      </c>
      <c r="H74" s="6"/>
      <c r="I74" s="6"/>
      <c r="J74" s="6">
        <f t="shared" si="0"/>
        <v>0</v>
      </c>
    </row>
    <row r="75" spans="2:10" ht="15">
      <c r="B75" s="4" t="s">
        <v>200</v>
      </c>
      <c r="C75" s="4" t="s">
        <v>317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f t="shared" si="0"/>
        <v>0</v>
      </c>
    </row>
    <row r="76" spans="2:10" ht="15">
      <c r="B76" s="4" t="s">
        <v>202</v>
      </c>
      <c r="C76" s="4" t="s">
        <v>318</v>
      </c>
      <c r="D76" s="6">
        <v>0</v>
      </c>
      <c r="E76" s="6">
        <v>0</v>
      </c>
      <c r="F76" s="6">
        <v>0</v>
      </c>
      <c r="G76" s="6">
        <v>0</v>
      </c>
      <c r="H76" s="6">
        <v>3322.6</v>
      </c>
      <c r="I76" s="6">
        <v>1080894.9</v>
      </c>
      <c r="J76" s="6">
        <f t="shared" si="0"/>
        <v>1084217.5</v>
      </c>
    </row>
    <row r="77" spans="2:10" ht="15">
      <c r="B77" s="4" t="s">
        <v>319</v>
      </c>
      <c r="C77" s="4" t="s">
        <v>6</v>
      </c>
      <c r="D77" s="6">
        <v>0</v>
      </c>
      <c r="E77" s="6">
        <v>0</v>
      </c>
      <c r="F77" s="6">
        <v>0</v>
      </c>
      <c r="G77" s="6">
        <v>0</v>
      </c>
      <c r="H77" s="6">
        <v>10729.1</v>
      </c>
      <c r="I77" s="6">
        <v>1150648.1</v>
      </c>
      <c r="J77" s="6">
        <f t="shared" si="0"/>
        <v>1161377.2000000002</v>
      </c>
    </row>
    <row r="78" spans="2:10" ht="15">
      <c r="B78" s="4" t="s">
        <v>320</v>
      </c>
      <c r="C78" s="4" t="s">
        <v>7</v>
      </c>
      <c r="D78" s="6">
        <v>0</v>
      </c>
      <c r="E78" s="6">
        <v>0</v>
      </c>
      <c r="F78" s="6">
        <v>0</v>
      </c>
      <c r="G78" s="6">
        <v>0</v>
      </c>
      <c r="H78" s="6">
        <v>3322.6</v>
      </c>
      <c r="I78" s="6">
        <v>1080894.9</v>
      </c>
      <c r="J78" s="6">
        <f t="shared" si="0"/>
        <v>1084217.5</v>
      </c>
    </row>
    <row r="79" ht="15">
      <c r="B79" s="1" t="s">
        <v>283</v>
      </c>
    </row>
    <row r="80" ht="15">
      <c r="B80" s="2"/>
    </row>
    <row r="81" spans="68:120" ht="12.75"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</row>
    <row r="82" ht="44.25">
      <c r="E82" s="2" t="s">
        <v>130</v>
      </c>
    </row>
    <row r="83" ht="44.25">
      <c r="E83" s="10" t="s">
        <v>278</v>
      </c>
    </row>
    <row r="84" ht="15">
      <c r="A84" s="1" t="s">
        <v>1</v>
      </c>
    </row>
    <row r="85" ht="15">
      <c r="B85" s="1" t="s">
        <v>321</v>
      </c>
    </row>
    <row r="86" ht="15">
      <c r="E86" s="2" t="s">
        <v>3</v>
      </c>
    </row>
    <row r="87" spans="2:5" ht="29.25">
      <c r="B87" s="3" t="s">
        <v>4</v>
      </c>
      <c r="C87" s="3" t="s">
        <v>5</v>
      </c>
      <c r="D87" s="3" t="s">
        <v>7</v>
      </c>
      <c r="E87" s="3" t="s">
        <v>7</v>
      </c>
    </row>
    <row r="88" spans="2:5" ht="15">
      <c r="B88" s="4" t="s">
        <v>8</v>
      </c>
      <c r="C88" s="4" t="s">
        <v>322</v>
      </c>
      <c r="D88" s="6">
        <v>0</v>
      </c>
      <c r="E88" s="6">
        <v>0</v>
      </c>
    </row>
    <row r="89" spans="2:5" ht="15">
      <c r="B89" s="4" t="s">
        <v>57</v>
      </c>
      <c r="C89" s="4" t="s">
        <v>323</v>
      </c>
      <c r="D89" s="6">
        <v>0</v>
      </c>
      <c r="E89" s="6">
        <v>0</v>
      </c>
    </row>
    <row r="90" spans="2:5" ht="29.25">
      <c r="B90" s="4" t="s">
        <v>324</v>
      </c>
      <c r="C90" s="4" t="s">
        <v>325</v>
      </c>
      <c r="D90" s="6">
        <v>0</v>
      </c>
      <c r="E90" s="6">
        <v>0</v>
      </c>
    </row>
    <row r="91" spans="2:5" ht="15">
      <c r="B91" s="4" t="s">
        <v>197</v>
      </c>
      <c r="C91" s="4"/>
      <c r="D91" s="6">
        <v>0</v>
      </c>
      <c r="E91" s="6">
        <v>0</v>
      </c>
    </row>
    <row r="92" spans="2:5" ht="15">
      <c r="B92" s="4"/>
      <c r="C92" s="5" t="s">
        <v>191</v>
      </c>
      <c r="D92" s="6">
        <v>0</v>
      </c>
      <c r="E92" s="6">
        <v>0</v>
      </c>
    </row>
    <row r="93" spans="68:120" ht="12.75"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</row>
    <row r="94" ht="44.25">
      <c r="E94" s="2" t="s">
        <v>130</v>
      </c>
    </row>
    <row r="95" ht="44.25">
      <c r="E95" s="10" t="s">
        <v>278</v>
      </c>
    </row>
    <row r="96" ht="15">
      <c r="A96" s="1" t="s">
        <v>1</v>
      </c>
    </row>
    <row r="97" ht="15">
      <c r="B97" s="1" t="s">
        <v>326</v>
      </c>
    </row>
    <row r="98" ht="15">
      <c r="K98" s="2" t="s">
        <v>3</v>
      </c>
    </row>
    <row r="99" spans="2:11" ht="29.25">
      <c r="B99" s="3" t="s">
        <v>4</v>
      </c>
      <c r="C99" s="3" t="s">
        <v>5</v>
      </c>
      <c r="D99" s="3" t="s">
        <v>327</v>
      </c>
      <c r="E99" s="3" t="s">
        <v>328</v>
      </c>
      <c r="F99" s="3" t="s">
        <v>329</v>
      </c>
      <c r="G99" s="3" t="s">
        <v>330</v>
      </c>
      <c r="H99" s="3" t="s">
        <v>331</v>
      </c>
      <c r="I99" s="3" t="s">
        <v>332</v>
      </c>
      <c r="J99" s="3" t="s">
        <v>333</v>
      </c>
      <c r="K99" s="3" t="s">
        <v>191</v>
      </c>
    </row>
    <row r="100" spans="2:11" ht="15">
      <c r="B100" s="4" t="s">
        <v>8</v>
      </c>
      <c r="C100" s="5" t="s">
        <v>334</v>
      </c>
      <c r="D100" s="6"/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f aca="true" t="shared" si="1" ref="K100:K113">SUM(D100:J100)</f>
        <v>0</v>
      </c>
    </row>
    <row r="101" spans="2:11" ht="15">
      <c r="B101" s="4" t="s">
        <v>335</v>
      </c>
      <c r="C101" s="5" t="s">
        <v>6</v>
      </c>
      <c r="D101" s="6"/>
      <c r="E101" s="6">
        <f>66419385545.97/1000</f>
        <v>66419385.54597</v>
      </c>
      <c r="F101" s="6">
        <f>16014975888.87/1000</f>
        <v>16014975.88887</v>
      </c>
      <c r="G101" s="6">
        <f>1853679006.16/1000</f>
        <v>1853679.00616</v>
      </c>
      <c r="H101" s="6">
        <f>171997434.98/1000</f>
        <v>171997.43498</v>
      </c>
      <c r="I101" s="6">
        <v>0</v>
      </c>
      <c r="J101" s="6"/>
      <c r="K101" s="6">
        <f t="shared" si="1"/>
        <v>84460037.87598</v>
      </c>
    </row>
    <row r="102" spans="2:11" ht="15">
      <c r="B102" s="4" t="s">
        <v>336</v>
      </c>
      <c r="C102" s="4" t="s">
        <v>313</v>
      </c>
      <c r="D102" s="6"/>
      <c r="E102" s="6">
        <f>6408408447/1000</f>
        <v>6408408.447</v>
      </c>
      <c r="F102" s="6">
        <f>1436376620/1000</f>
        <v>1436376.62</v>
      </c>
      <c r="G102" s="6">
        <f>19500000/1000</f>
        <v>19500</v>
      </c>
      <c r="H102" s="6">
        <f>7832037/1000</f>
        <v>7832.037</v>
      </c>
      <c r="I102" s="6">
        <v>0</v>
      </c>
      <c r="J102" s="6">
        <v>19440</v>
      </c>
      <c r="K102" s="6">
        <f t="shared" si="1"/>
        <v>7891557.103999999</v>
      </c>
    </row>
    <row r="103" spans="2:11" ht="15">
      <c r="B103" s="4" t="s">
        <v>337</v>
      </c>
      <c r="C103" s="4" t="s">
        <v>338</v>
      </c>
      <c r="D103" s="6"/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f t="shared" si="1"/>
        <v>0</v>
      </c>
    </row>
    <row r="104" spans="2:11" ht="15">
      <c r="B104" s="4" t="s">
        <v>339</v>
      </c>
      <c r="C104" s="4" t="s">
        <v>340</v>
      </c>
      <c r="D104" s="6"/>
      <c r="E104" s="6">
        <f>414071517/1000</f>
        <v>414071.517</v>
      </c>
      <c r="F104" s="6">
        <f>690407055/1000</f>
        <v>690407.055</v>
      </c>
      <c r="G104" s="6">
        <f>19500000/1000</f>
        <v>19500</v>
      </c>
      <c r="H104" s="6">
        <f>7832037/1000</f>
        <v>7832.037</v>
      </c>
      <c r="I104" s="6">
        <v>0</v>
      </c>
      <c r="J104" s="6">
        <v>0</v>
      </c>
      <c r="K104" s="6">
        <f t="shared" si="1"/>
        <v>1131810.609</v>
      </c>
    </row>
    <row r="105" spans="2:11" ht="15">
      <c r="B105" s="4" t="s">
        <v>341</v>
      </c>
      <c r="C105" s="4" t="s">
        <v>342</v>
      </c>
      <c r="D105" s="6"/>
      <c r="E105" s="6">
        <f>5994336930/1000</f>
        <v>5994336.93</v>
      </c>
      <c r="F105" s="6">
        <f>734969565/1000+11000</f>
        <v>745969.565</v>
      </c>
      <c r="G105" s="6">
        <v>0</v>
      </c>
      <c r="H105" s="6">
        <v>0</v>
      </c>
      <c r="I105" s="6">
        <v>0</v>
      </c>
      <c r="J105" s="6">
        <v>0</v>
      </c>
      <c r="K105" s="6">
        <f t="shared" si="1"/>
        <v>6740306.494999999</v>
      </c>
    </row>
    <row r="106" spans="2:11" ht="15">
      <c r="B106" s="4" t="s">
        <v>343</v>
      </c>
      <c r="C106" s="4" t="s">
        <v>344</v>
      </c>
      <c r="D106" s="6"/>
      <c r="E106" s="6"/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f t="shared" si="1"/>
        <v>0</v>
      </c>
    </row>
    <row r="107" spans="2:11" ht="15">
      <c r="B107" s="4" t="s">
        <v>345</v>
      </c>
      <c r="C107" s="4" t="s">
        <v>314</v>
      </c>
      <c r="D107" s="6"/>
      <c r="E107" s="6">
        <f>913169291.86/1000</f>
        <v>913169.29186</v>
      </c>
      <c r="F107" s="6">
        <f>279709456.39/1000</f>
        <v>279709.45639</v>
      </c>
      <c r="G107" s="6">
        <f>56887500/1000</f>
        <v>56887.5</v>
      </c>
      <c r="H107" s="6">
        <v>0</v>
      </c>
      <c r="I107" s="6">
        <v>0</v>
      </c>
      <c r="J107" s="6">
        <v>0</v>
      </c>
      <c r="K107" s="6">
        <f t="shared" si="1"/>
        <v>1249766.24825</v>
      </c>
    </row>
    <row r="108" spans="2:11" ht="15">
      <c r="B108" s="4" t="s">
        <v>346</v>
      </c>
      <c r="C108" s="4" t="s">
        <v>347</v>
      </c>
      <c r="D108" s="6"/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f t="shared" si="1"/>
        <v>0</v>
      </c>
    </row>
    <row r="109" spans="2:11" ht="15">
      <c r="B109" s="4" t="s">
        <v>348</v>
      </c>
      <c r="C109" s="4" t="s">
        <v>349</v>
      </c>
      <c r="D109" s="6"/>
      <c r="E109" s="6">
        <f>776118855.86/1000</f>
        <v>776118.85586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f t="shared" si="1"/>
        <v>776118.85586</v>
      </c>
    </row>
    <row r="110" spans="2:11" ht="15">
      <c r="B110" s="4" t="s">
        <v>350</v>
      </c>
      <c r="C110" s="4" t="s">
        <v>351</v>
      </c>
      <c r="D110" s="6"/>
      <c r="E110" s="6">
        <f>68121436/1000</f>
        <v>68121.436</v>
      </c>
      <c r="F110" s="6">
        <f>156451080.89/1000</f>
        <v>156451.08088999998</v>
      </c>
      <c r="G110" s="6">
        <f>56887500/1000</f>
        <v>56887.5</v>
      </c>
      <c r="H110" s="6">
        <v>0</v>
      </c>
      <c r="I110" s="6">
        <v>0</v>
      </c>
      <c r="J110" s="6">
        <v>0</v>
      </c>
      <c r="K110" s="6">
        <f t="shared" si="1"/>
        <v>281460.01688999997</v>
      </c>
    </row>
    <row r="111" spans="2:11" ht="15">
      <c r="B111" s="4" t="s">
        <v>352</v>
      </c>
      <c r="C111" s="4"/>
      <c r="D111" s="6"/>
      <c r="E111" s="6">
        <f>68929000/1000</f>
        <v>68929</v>
      </c>
      <c r="F111" s="6">
        <f>123258375.5/1000</f>
        <v>123258.3755</v>
      </c>
      <c r="G111" s="6">
        <v>0</v>
      </c>
      <c r="H111" s="6">
        <v>0</v>
      </c>
      <c r="I111" s="6">
        <v>0</v>
      </c>
      <c r="J111" s="6">
        <v>0</v>
      </c>
      <c r="K111" s="6">
        <f t="shared" si="1"/>
        <v>192187.3755</v>
      </c>
    </row>
    <row r="112" spans="2:11" ht="15">
      <c r="B112" s="4" t="s">
        <v>353</v>
      </c>
      <c r="C112" s="4" t="s">
        <v>354</v>
      </c>
      <c r="D112" s="6"/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f t="shared" si="1"/>
        <v>0</v>
      </c>
    </row>
    <row r="113" spans="2:11" ht="29.25">
      <c r="B113" s="4" t="s">
        <v>355</v>
      </c>
      <c r="C113" s="4" t="s">
        <v>356</v>
      </c>
      <c r="D113" s="6"/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f t="shared" si="1"/>
        <v>0</v>
      </c>
    </row>
    <row r="114" spans="2:11" ht="15">
      <c r="B114" s="4" t="s">
        <v>357</v>
      </c>
      <c r="C114" s="5" t="s">
        <v>7</v>
      </c>
      <c r="D114" s="6"/>
      <c r="E114" s="6">
        <f>E101+E102-E107</f>
        <v>71914624.70111</v>
      </c>
      <c r="F114" s="6">
        <f>F101+F102-F107</f>
        <v>17171643.05248</v>
      </c>
      <c r="G114" s="6">
        <f>G101+G102-G107</f>
        <v>1816291.50616</v>
      </c>
      <c r="H114" s="6">
        <f>H101+H102-H107</f>
        <v>179829.47198</v>
      </c>
      <c r="I114" s="6">
        <f>I101+I102-I107</f>
        <v>0</v>
      </c>
      <c r="J114" s="6">
        <f>J101+J102-J107</f>
        <v>19440</v>
      </c>
      <c r="K114" s="6">
        <f>K101+K102-K107</f>
        <v>91101828.73173001</v>
      </c>
    </row>
    <row r="115" spans="2:11" ht="15">
      <c r="B115" s="4" t="s">
        <v>57</v>
      </c>
      <c r="C115" s="5" t="s">
        <v>358</v>
      </c>
      <c r="D115" s="6"/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f aca="true" t="shared" si="2" ref="K115:K124">SUM(D115:J115)</f>
        <v>0</v>
      </c>
    </row>
    <row r="116" spans="2:11" ht="15">
      <c r="B116" s="4" t="s">
        <v>359</v>
      </c>
      <c r="C116" s="4" t="s">
        <v>6</v>
      </c>
      <c r="D116" s="6"/>
      <c r="E116" s="6">
        <f>24073821708.82/1000</f>
        <v>24073821.70882</v>
      </c>
      <c r="F116" s="6">
        <f>6646307630.14/1000</f>
        <v>6646307.63014</v>
      </c>
      <c r="G116" s="6">
        <f>1306241686.15/1000</f>
        <v>1306241.6861500002</v>
      </c>
      <c r="H116" s="6">
        <f>121431204.65/1000</f>
        <v>121431.20465</v>
      </c>
      <c r="I116" s="6">
        <v>0</v>
      </c>
      <c r="J116" s="6">
        <v>0</v>
      </c>
      <c r="K116" s="6">
        <f t="shared" si="2"/>
        <v>32147802.229760002</v>
      </c>
    </row>
    <row r="117" spans="2:11" ht="15">
      <c r="B117" s="4" t="s">
        <v>102</v>
      </c>
      <c r="C117" s="4" t="s">
        <v>313</v>
      </c>
      <c r="D117" s="6"/>
      <c r="E117" s="6">
        <f aca="true" t="shared" si="3" ref="E117:E118">1668683716.16/1000</f>
        <v>1668683.71616</v>
      </c>
      <c r="F117" s="6">
        <f aca="true" t="shared" si="4" ref="F117:F118">1121683725.89/1000</f>
        <v>1121683.7258900001</v>
      </c>
      <c r="G117" s="6">
        <f aca="true" t="shared" si="5" ref="G117:G118">82632435.09/1000</f>
        <v>82632.43509</v>
      </c>
      <c r="H117" s="6">
        <f aca="true" t="shared" si="6" ref="H117:H118">12657705.49/1000</f>
        <v>12657.70549</v>
      </c>
      <c r="I117" s="6">
        <v>0</v>
      </c>
      <c r="J117" s="6">
        <v>0</v>
      </c>
      <c r="K117" s="6">
        <f t="shared" si="2"/>
        <v>2885657.58263</v>
      </c>
    </row>
    <row r="118" spans="2:11" ht="15">
      <c r="B118" s="4" t="s">
        <v>360</v>
      </c>
      <c r="C118" s="4" t="s">
        <v>361</v>
      </c>
      <c r="D118" s="6"/>
      <c r="E118" s="6">
        <f t="shared" si="3"/>
        <v>1668683.71616</v>
      </c>
      <c r="F118" s="6">
        <f t="shared" si="4"/>
        <v>1121683.7258900001</v>
      </c>
      <c r="G118" s="6">
        <f t="shared" si="5"/>
        <v>82632.43509</v>
      </c>
      <c r="H118" s="6">
        <f t="shared" si="6"/>
        <v>12657.70549</v>
      </c>
      <c r="I118" s="6">
        <v>0</v>
      </c>
      <c r="J118" s="6">
        <v>0</v>
      </c>
      <c r="K118" s="6">
        <f t="shared" si="2"/>
        <v>2885657.58263</v>
      </c>
    </row>
    <row r="119" spans="2:11" ht="15">
      <c r="B119" s="4" t="s">
        <v>362</v>
      </c>
      <c r="C119" s="4" t="s">
        <v>363</v>
      </c>
      <c r="D119" s="6"/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f t="shared" si="2"/>
        <v>0</v>
      </c>
    </row>
    <row r="120" spans="2:11" ht="15">
      <c r="B120" s="4" t="s">
        <v>364</v>
      </c>
      <c r="C120" s="4" t="s">
        <v>365</v>
      </c>
      <c r="D120" s="6"/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f t="shared" si="2"/>
        <v>0</v>
      </c>
    </row>
    <row r="121" spans="2:11" ht="15">
      <c r="B121" s="4" t="s">
        <v>366</v>
      </c>
      <c r="C121" s="4" t="s">
        <v>314</v>
      </c>
      <c r="D121" s="6"/>
      <c r="E121" s="6">
        <f>234806296.44/1000</f>
        <v>234806.29644</v>
      </c>
      <c r="F121" s="6">
        <f>251662522.39/1000</f>
        <v>251662.52239</v>
      </c>
      <c r="G121" s="6">
        <f aca="true" t="shared" si="7" ref="G121:G122">56887500/1000</f>
        <v>56887.5</v>
      </c>
      <c r="H121" s="6">
        <v>0</v>
      </c>
      <c r="I121" s="6">
        <v>0</v>
      </c>
      <c r="J121" s="6">
        <v>0</v>
      </c>
      <c r="K121" s="6">
        <f t="shared" si="2"/>
        <v>543356.31883</v>
      </c>
    </row>
    <row r="122" spans="2:11" ht="15">
      <c r="B122" s="4" t="s">
        <v>367</v>
      </c>
      <c r="C122" s="4" t="s">
        <v>368</v>
      </c>
      <c r="D122" s="6"/>
      <c r="E122" s="6">
        <f>11733041.36/1000</f>
        <v>11733.04136</v>
      </c>
      <c r="F122" s="6">
        <f>156451080.89/1000</f>
        <v>156451.08088999998</v>
      </c>
      <c r="G122" s="6">
        <f t="shared" si="7"/>
        <v>56887.5</v>
      </c>
      <c r="H122" s="6">
        <v>0</v>
      </c>
      <c r="I122" s="6">
        <v>0</v>
      </c>
      <c r="J122" s="6">
        <v>0</v>
      </c>
      <c r="K122" s="6">
        <f t="shared" si="2"/>
        <v>225071.62225</v>
      </c>
    </row>
    <row r="123" spans="2:11" ht="15">
      <c r="B123" s="4" t="s">
        <v>369</v>
      </c>
      <c r="C123" s="4" t="s">
        <v>370</v>
      </c>
      <c r="D123" s="6"/>
      <c r="E123" s="6"/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f t="shared" si="2"/>
        <v>0</v>
      </c>
    </row>
    <row r="124" spans="2:11" ht="15">
      <c r="B124" s="4" t="s">
        <v>371</v>
      </c>
      <c r="C124" s="4" t="s">
        <v>372</v>
      </c>
      <c r="D124" s="6"/>
      <c r="E124" s="6">
        <f>223073255.08/1000</f>
        <v>223073.25508</v>
      </c>
      <c r="F124" s="6">
        <f>95211441.5/1000</f>
        <v>95211.4415</v>
      </c>
      <c r="G124" s="6">
        <v>0</v>
      </c>
      <c r="H124" s="6">
        <v>0</v>
      </c>
      <c r="I124" s="6">
        <v>0</v>
      </c>
      <c r="J124" s="6">
        <v>0</v>
      </c>
      <c r="K124" s="6">
        <f t="shared" si="2"/>
        <v>318284.69658</v>
      </c>
    </row>
    <row r="125" spans="2:11" ht="15">
      <c r="B125" s="4" t="s">
        <v>373</v>
      </c>
      <c r="C125" s="4" t="s">
        <v>7</v>
      </c>
      <c r="D125" s="6"/>
      <c r="E125" s="6">
        <f>E116+E117-E121</f>
        <v>25507699.128539998</v>
      </c>
      <c r="F125" s="6">
        <f>F116+F117-F121</f>
        <v>7516328.833640001</v>
      </c>
      <c r="G125" s="6">
        <f>G116+G117-G121</f>
        <v>1331986.6212400002</v>
      </c>
      <c r="H125" s="6">
        <f>H116+H117-H121</f>
        <v>134088.91014</v>
      </c>
      <c r="I125" s="6">
        <f>I116+I117-I121</f>
        <v>0</v>
      </c>
      <c r="J125" s="6">
        <f>J116+J117-J121</f>
        <v>0</v>
      </c>
      <c r="K125" s="6">
        <f>K116+K117-K121</f>
        <v>34490103.49356</v>
      </c>
    </row>
    <row r="126" spans="2:11" ht="15">
      <c r="B126" s="4" t="s">
        <v>137</v>
      </c>
      <c r="C126" s="5" t="s">
        <v>374</v>
      </c>
      <c r="D126" s="6"/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f>SUM(D126:J126)</f>
        <v>0</v>
      </c>
    </row>
    <row r="127" spans="2:11" ht="15">
      <c r="B127" s="4" t="s">
        <v>375</v>
      </c>
      <c r="C127" s="4" t="s">
        <v>6</v>
      </c>
      <c r="D127" s="6"/>
      <c r="E127" s="6">
        <f>E101-E116</f>
        <v>42345563.83715</v>
      </c>
      <c r="F127" s="6">
        <f>F101-F116</f>
        <v>9368668.258730002</v>
      </c>
      <c r="G127" s="6">
        <f>G101-G116</f>
        <v>547437.3200099999</v>
      </c>
      <c r="H127" s="6">
        <f>H101-H116</f>
        <v>50566.23032999999</v>
      </c>
      <c r="I127" s="6">
        <f>I101-I116</f>
        <v>0</v>
      </c>
      <c r="J127" s="6"/>
      <c r="K127" s="6">
        <f>K101-K116</f>
        <v>52312235.64622</v>
      </c>
    </row>
    <row r="128" spans="2:11" ht="15">
      <c r="B128" s="4" t="s">
        <v>376</v>
      </c>
      <c r="C128" s="4" t="s">
        <v>7</v>
      </c>
      <c r="D128" s="6"/>
      <c r="E128" s="6">
        <f>E114-E125</f>
        <v>46406925.57257001</v>
      </c>
      <c r="F128" s="6">
        <f>F114-F125</f>
        <v>9655314.21884</v>
      </c>
      <c r="G128" s="6">
        <f>G114-G125</f>
        <v>484304.88491999987</v>
      </c>
      <c r="H128" s="6">
        <f>H114-H125</f>
        <v>45740.56184000001</v>
      </c>
      <c r="I128" s="6">
        <f>I114-I125</f>
        <v>0</v>
      </c>
      <c r="J128" s="6">
        <f>J114-J125</f>
        <v>19440</v>
      </c>
      <c r="K128" s="6">
        <f>SUM(E128:J128)</f>
        <v>56611725.23817001</v>
      </c>
    </row>
    <row r="129" ht="15">
      <c r="B129" s="1" t="s">
        <v>283</v>
      </c>
    </row>
    <row r="130" ht="15">
      <c r="B130" s="2"/>
    </row>
    <row r="131" spans="68:120" ht="12.75"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</row>
    <row r="132" ht="44.25">
      <c r="E132" s="2" t="s">
        <v>130</v>
      </c>
    </row>
    <row r="133" ht="44.25">
      <c r="E133" s="10" t="s">
        <v>278</v>
      </c>
    </row>
    <row r="134" ht="15">
      <c r="A134" s="1" t="s">
        <v>1</v>
      </c>
    </row>
    <row r="135" ht="15">
      <c r="B135" s="1" t="s">
        <v>377</v>
      </c>
    </row>
    <row r="136" ht="15">
      <c r="G136" s="2" t="s">
        <v>3</v>
      </c>
    </row>
    <row r="137" spans="2:7" ht="29.25">
      <c r="B137" s="3" t="s">
        <v>4</v>
      </c>
      <c r="C137" s="3" t="s">
        <v>5</v>
      </c>
      <c r="D137" s="3" t="s">
        <v>378</v>
      </c>
      <c r="E137" s="3" t="s">
        <v>379</v>
      </c>
      <c r="F137" s="3" t="s">
        <v>380</v>
      </c>
      <c r="G137" s="3" t="s">
        <v>381</v>
      </c>
    </row>
    <row r="138" spans="2:7" ht="15">
      <c r="B138" s="4" t="s">
        <v>8</v>
      </c>
      <c r="C138" s="4"/>
      <c r="D138" s="6"/>
      <c r="E138" s="6" t="s">
        <v>382</v>
      </c>
      <c r="F138" s="6" t="s">
        <v>382</v>
      </c>
      <c r="G138" s="6"/>
    </row>
    <row r="139" spans="2:7" ht="15">
      <c r="B139" s="4" t="s">
        <v>57</v>
      </c>
      <c r="C139" s="5" t="s">
        <v>191</v>
      </c>
      <c r="D139" s="6"/>
      <c r="E139" s="6" t="s">
        <v>382</v>
      </c>
      <c r="F139" s="6" t="s">
        <v>382</v>
      </c>
      <c r="G139" s="6"/>
    </row>
    <row r="140" ht="15">
      <c r="B140" s="1" t="s">
        <v>283</v>
      </c>
    </row>
    <row r="141" ht="15">
      <c r="B141" s="2"/>
    </row>
    <row r="142" spans="68:120" ht="12.75"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</row>
    <row r="143" ht="44.25">
      <c r="E143" s="2" t="s">
        <v>130</v>
      </c>
    </row>
    <row r="144" ht="44.25">
      <c r="E144" s="10" t="s">
        <v>278</v>
      </c>
    </row>
    <row r="145" ht="15">
      <c r="A145" s="1" t="s">
        <v>1</v>
      </c>
    </row>
    <row r="146" ht="15">
      <c r="B146" s="1" t="s">
        <v>383</v>
      </c>
    </row>
    <row r="147" ht="15">
      <c r="K147" s="2" t="s">
        <v>3</v>
      </c>
    </row>
    <row r="148" spans="2:11" ht="44.25">
      <c r="B148" s="3" t="s">
        <v>4</v>
      </c>
      <c r="C148" s="3" t="s">
        <v>5</v>
      </c>
      <c r="D148" s="3" t="s">
        <v>384</v>
      </c>
      <c r="E148" s="3" t="s">
        <v>385</v>
      </c>
      <c r="F148" s="3" t="s">
        <v>386</v>
      </c>
      <c r="G148" s="3" t="s">
        <v>387</v>
      </c>
      <c r="H148" s="3" t="s">
        <v>388</v>
      </c>
      <c r="I148" s="3" t="s">
        <v>389</v>
      </c>
      <c r="J148" s="3" t="s">
        <v>390</v>
      </c>
      <c r="K148" s="3" t="s">
        <v>191</v>
      </c>
    </row>
    <row r="149" spans="2:11" ht="15">
      <c r="B149" s="4" t="s">
        <v>8</v>
      </c>
      <c r="C149" s="5" t="s">
        <v>391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f aca="true" t="shared" si="8" ref="K149:K174">E149</f>
        <v>0</v>
      </c>
    </row>
    <row r="150" spans="2:11" ht="15">
      <c r="B150" s="4" t="s">
        <v>335</v>
      </c>
      <c r="C150" s="4" t="s">
        <v>6</v>
      </c>
      <c r="D150" s="6">
        <v>0</v>
      </c>
      <c r="E150" s="6">
        <v>229350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f t="shared" si="8"/>
        <v>229350</v>
      </c>
    </row>
    <row r="151" spans="2:11" ht="15">
      <c r="B151" s="4" t="s">
        <v>336</v>
      </c>
      <c r="C151" s="4" t="s">
        <v>313</v>
      </c>
      <c r="D151" s="6">
        <v>0</v>
      </c>
      <c r="E151" s="6">
        <v>18556.3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f t="shared" si="8"/>
        <v>18556.3</v>
      </c>
    </row>
    <row r="152" spans="2:11" ht="15">
      <c r="B152" s="4" t="s">
        <v>337</v>
      </c>
      <c r="C152" s="4" t="s">
        <v>338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f t="shared" si="8"/>
        <v>0</v>
      </c>
    </row>
    <row r="153" spans="2:11" ht="15">
      <c r="B153" s="4" t="s">
        <v>339</v>
      </c>
      <c r="C153" s="4" t="s">
        <v>340</v>
      </c>
      <c r="D153" s="6">
        <v>0</v>
      </c>
      <c r="E153" s="6">
        <v>18556.3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f t="shared" si="8"/>
        <v>18556.3</v>
      </c>
    </row>
    <row r="154" spans="2:11" ht="15">
      <c r="B154" s="4" t="s">
        <v>341</v>
      </c>
      <c r="C154" s="4" t="s">
        <v>342</v>
      </c>
      <c r="D154" s="6">
        <v>0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f t="shared" si="8"/>
        <v>0</v>
      </c>
    </row>
    <row r="155" spans="2:11" ht="15">
      <c r="B155" s="4" t="s">
        <v>343</v>
      </c>
      <c r="C155" s="4" t="s">
        <v>344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f t="shared" si="8"/>
        <v>0</v>
      </c>
    </row>
    <row r="156" spans="2:11" ht="15">
      <c r="B156" s="4" t="s">
        <v>345</v>
      </c>
      <c r="C156" s="4" t="s">
        <v>314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f t="shared" si="8"/>
        <v>0</v>
      </c>
    </row>
    <row r="157" spans="2:11" ht="15">
      <c r="B157" s="4" t="s">
        <v>346</v>
      </c>
      <c r="C157" s="4" t="s">
        <v>392</v>
      </c>
      <c r="D157" s="6">
        <v>0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f t="shared" si="8"/>
        <v>0</v>
      </c>
    </row>
    <row r="158" spans="2:11" ht="15">
      <c r="B158" s="4" t="s">
        <v>348</v>
      </c>
      <c r="C158" s="4" t="s">
        <v>393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f t="shared" si="8"/>
        <v>0</v>
      </c>
    </row>
    <row r="159" spans="2:11" ht="15">
      <c r="B159" s="4" t="s">
        <v>350</v>
      </c>
      <c r="C159" s="4" t="s">
        <v>394</v>
      </c>
      <c r="D159" s="6">
        <v>0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>
        <f t="shared" si="8"/>
        <v>0</v>
      </c>
    </row>
    <row r="160" spans="2:11" ht="15">
      <c r="B160" s="4" t="s">
        <v>353</v>
      </c>
      <c r="C160" s="4" t="s">
        <v>7</v>
      </c>
      <c r="D160" s="6">
        <v>0</v>
      </c>
      <c r="E160" s="6">
        <f>E150+E151</f>
        <v>247906.3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f t="shared" si="8"/>
        <v>247906.3</v>
      </c>
    </row>
    <row r="161" spans="2:11" ht="15">
      <c r="B161" s="4" t="s">
        <v>57</v>
      </c>
      <c r="C161" s="5" t="s">
        <v>395</v>
      </c>
      <c r="D161" s="6">
        <v>0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f t="shared" si="8"/>
        <v>0</v>
      </c>
    </row>
    <row r="162" spans="2:11" ht="15">
      <c r="B162" s="4" t="s">
        <v>359</v>
      </c>
      <c r="C162" s="4" t="s">
        <v>6</v>
      </c>
      <c r="D162" s="6">
        <v>0</v>
      </c>
      <c r="E162" s="6">
        <v>105819.8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f t="shared" si="8"/>
        <v>105819.8</v>
      </c>
    </row>
    <row r="163" spans="2:11" ht="15">
      <c r="B163" s="4" t="s">
        <v>102</v>
      </c>
      <c r="C163" s="4" t="s">
        <v>313</v>
      </c>
      <c r="D163" s="6">
        <v>0</v>
      </c>
      <c r="E163" s="6">
        <v>15940.8</v>
      </c>
      <c r="F163" s="6">
        <v>0</v>
      </c>
      <c r="G163" s="6">
        <v>0</v>
      </c>
      <c r="H163" s="6">
        <v>0</v>
      </c>
      <c r="I163" s="6">
        <v>0</v>
      </c>
      <c r="J163" s="6">
        <v>0</v>
      </c>
      <c r="K163" s="6">
        <f t="shared" si="8"/>
        <v>15940.8</v>
      </c>
    </row>
    <row r="164" spans="2:11" ht="15">
      <c r="B164" s="4" t="s">
        <v>360</v>
      </c>
      <c r="C164" s="4" t="s">
        <v>396</v>
      </c>
      <c r="D164" s="6">
        <v>0</v>
      </c>
      <c r="E164" s="6">
        <v>15940.8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f t="shared" si="8"/>
        <v>15940.8</v>
      </c>
    </row>
    <row r="165" spans="2:11" ht="15">
      <c r="B165" s="4" t="s">
        <v>362</v>
      </c>
      <c r="C165" s="4" t="s">
        <v>363</v>
      </c>
      <c r="D165" s="6">
        <v>0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f t="shared" si="8"/>
        <v>0</v>
      </c>
    </row>
    <row r="166" spans="2:11" ht="15">
      <c r="B166" s="4" t="s">
        <v>364</v>
      </c>
      <c r="C166" s="4" t="s">
        <v>397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f t="shared" si="8"/>
        <v>0</v>
      </c>
    </row>
    <row r="167" spans="2:11" ht="15">
      <c r="B167" s="4" t="s">
        <v>366</v>
      </c>
      <c r="C167" s="4" t="s">
        <v>288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f t="shared" si="8"/>
        <v>0</v>
      </c>
    </row>
    <row r="168" spans="2:11" ht="29.25">
      <c r="B168" s="4" t="s">
        <v>367</v>
      </c>
      <c r="C168" s="4" t="s">
        <v>398</v>
      </c>
      <c r="D168" s="6">
        <v>0</v>
      </c>
      <c r="E168" s="6">
        <v>0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  <c r="K168" s="6">
        <f t="shared" si="8"/>
        <v>0</v>
      </c>
    </row>
    <row r="169" spans="2:11" ht="15">
      <c r="B169" s="4" t="s">
        <v>369</v>
      </c>
      <c r="C169" s="4" t="s">
        <v>370</v>
      </c>
      <c r="D169" s="6">
        <v>0</v>
      </c>
      <c r="E169" s="6">
        <v>0</v>
      </c>
      <c r="F169" s="6">
        <v>0</v>
      </c>
      <c r="G169" s="6">
        <v>0</v>
      </c>
      <c r="H169" s="6">
        <v>0</v>
      </c>
      <c r="I169" s="6">
        <v>0</v>
      </c>
      <c r="J169" s="6">
        <v>0</v>
      </c>
      <c r="K169" s="6">
        <f t="shared" si="8"/>
        <v>0</v>
      </c>
    </row>
    <row r="170" spans="2:11" ht="15">
      <c r="B170" s="4" t="s">
        <v>371</v>
      </c>
      <c r="C170" s="4" t="s">
        <v>372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f t="shared" si="8"/>
        <v>0</v>
      </c>
    </row>
    <row r="171" spans="2:11" ht="15">
      <c r="B171" s="4" t="s">
        <v>373</v>
      </c>
      <c r="C171" s="4" t="s">
        <v>7</v>
      </c>
      <c r="D171" s="6">
        <v>0</v>
      </c>
      <c r="E171" s="6">
        <f>E162+E163</f>
        <v>121760.6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f t="shared" si="8"/>
        <v>121760.6</v>
      </c>
    </row>
    <row r="172" spans="2:11" ht="15">
      <c r="B172" s="4" t="s">
        <v>137</v>
      </c>
      <c r="C172" s="5" t="s">
        <v>374</v>
      </c>
      <c r="D172" s="6">
        <v>0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f t="shared" si="8"/>
        <v>0</v>
      </c>
    </row>
    <row r="173" spans="2:11" ht="15">
      <c r="B173" s="4" t="s">
        <v>375</v>
      </c>
      <c r="C173" s="4" t="s">
        <v>6</v>
      </c>
      <c r="D173" s="6">
        <v>0</v>
      </c>
      <c r="E173" s="6">
        <f>E150</f>
        <v>229350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f t="shared" si="8"/>
        <v>229350</v>
      </c>
    </row>
    <row r="174" spans="2:11" ht="15">
      <c r="B174" s="4" t="s">
        <v>376</v>
      </c>
      <c r="C174" s="4" t="s">
        <v>7</v>
      </c>
      <c r="D174" s="6">
        <v>0</v>
      </c>
      <c r="E174" s="6">
        <f>E160-E171</f>
        <v>126145.69999999998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f t="shared" si="8"/>
        <v>126145.69999999998</v>
      </c>
    </row>
    <row r="175" ht="15">
      <c r="B175" s="1" t="s">
        <v>283</v>
      </c>
    </row>
    <row r="176" ht="15">
      <c r="B176" s="2"/>
    </row>
    <row r="177" spans="68:120" ht="12.75"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</row>
    <row r="178" ht="44.25">
      <c r="E178" s="2" t="s">
        <v>130</v>
      </c>
    </row>
    <row r="179" ht="44.25">
      <c r="E179" s="10" t="s">
        <v>278</v>
      </c>
    </row>
    <row r="180" ht="15">
      <c r="A180" s="1" t="s">
        <v>1</v>
      </c>
    </row>
    <row r="181" ht="15">
      <c r="B181" s="1" t="s">
        <v>399</v>
      </c>
    </row>
    <row r="182" ht="15">
      <c r="I182" s="2" t="s">
        <v>3</v>
      </c>
    </row>
    <row r="183" spans="2:9" ht="15">
      <c r="B183" s="3" t="s">
        <v>4</v>
      </c>
      <c r="C183" s="3" t="s">
        <v>5</v>
      </c>
      <c r="D183" s="3" t="s">
        <v>400</v>
      </c>
      <c r="E183" s="3" t="s">
        <v>401</v>
      </c>
      <c r="F183" s="3" t="s">
        <v>402</v>
      </c>
      <c r="G183" s="3" t="s">
        <v>403</v>
      </c>
      <c r="H183" s="3" t="s">
        <v>402</v>
      </c>
      <c r="I183" s="3" t="s">
        <v>403</v>
      </c>
    </row>
    <row r="184" spans="2:9" ht="15">
      <c r="B184" s="4" t="s">
        <v>8</v>
      </c>
      <c r="C184" s="4"/>
      <c r="D184" s="6" t="s">
        <v>382</v>
      </c>
      <c r="E184" s="6"/>
      <c r="F184" s="6" t="s">
        <v>382</v>
      </c>
      <c r="G184" s="6" t="s">
        <v>382</v>
      </c>
      <c r="H184" s="6" t="s">
        <v>382</v>
      </c>
      <c r="I184" s="6" t="s">
        <v>382</v>
      </c>
    </row>
    <row r="185" spans="2:9" ht="15">
      <c r="B185" s="4" t="s">
        <v>57</v>
      </c>
      <c r="C185" s="5" t="s">
        <v>191</v>
      </c>
      <c r="D185" s="6" t="s">
        <v>382</v>
      </c>
      <c r="E185" s="6"/>
      <c r="F185" s="6" t="s">
        <v>382</v>
      </c>
      <c r="G185" s="6" t="s">
        <v>382</v>
      </c>
      <c r="H185" s="6" t="s">
        <v>382</v>
      </c>
      <c r="I185" s="6" t="s">
        <v>382</v>
      </c>
    </row>
    <row r="186" ht="15">
      <c r="B186" s="1" t="s">
        <v>283</v>
      </c>
    </row>
    <row r="187" ht="15">
      <c r="B187" s="2"/>
    </row>
    <row r="188" spans="68:120" ht="12.75"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</row>
    <row r="189" ht="44.25">
      <c r="E189" s="2" t="s">
        <v>130</v>
      </c>
    </row>
    <row r="190" ht="44.25">
      <c r="E190" s="10" t="s">
        <v>278</v>
      </c>
    </row>
    <row r="191" ht="15">
      <c r="A191" s="1" t="s">
        <v>1</v>
      </c>
    </row>
    <row r="192" ht="15">
      <c r="B192" s="1" t="s">
        <v>404</v>
      </c>
    </row>
    <row r="193" ht="15">
      <c r="G193" s="2" t="s">
        <v>3</v>
      </c>
    </row>
    <row r="194" spans="2:7" ht="44.25">
      <c r="B194" s="3" t="s">
        <v>4</v>
      </c>
      <c r="C194" s="3" t="s">
        <v>5</v>
      </c>
      <c r="D194" s="3" t="s">
        <v>405</v>
      </c>
      <c r="E194" s="3" t="s">
        <v>406</v>
      </c>
      <c r="F194" s="3" t="s">
        <v>405</v>
      </c>
      <c r="G194" s="3" t="s">
        <v>406</v>
      </c>
    </row>
    <row r="195" spans="2:7" ht="15">
      <c r="B195" s="4" t="s">
        <v>8</v>
      </c>
      <c r="C195" s="4"/>
      <c r="D195" s="6" t="s">
        <v>382</v>
      </c>
      <c r="E195" s="6" t="s">
        <v>382</v>
      </c>
      <c r="F195" s="6" t="s">
        <v>382</v>
      </c>
      <c r="G195" s="6" t="s">
        <v>382</v>
      </c>
    </row>
    <row r="196" spans="2:7" ht="15">
      <c r="B196" s="4"/>
      <c r="C196" s="5" t="s">
        <v>191</v>
      </c>
      <c r="D196" s="6" t="s">
        <v>382</v>
      </c>
      <c r="E196" s="6" t="s">
        <v>382</v>
      </c>
      <c r="F196" s="6" t="s">
        <v>382</v>
      </c>
      <c r="G196" s="6" t="s">
        <v>382</v>
      </c>
    </row>
    <row r="197" spans="68:120" ht="12.75"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</row>
    <row r="198" ht="44.25">
      <c r="E198" s="2" t="s">
        <v>130</v>
      </c>
    </row>
    <row r="199" ht="44.25">
      <c r="E199" s="10" t="s">
        <v>278</v>
      </c>
    </row>
    <row r="200" ht="15">
      <c r="A200" s="1" t="s">
        <v>1</v>
      </c>
    </row>
    <row r="201" ht="15">
      <c r="B201" s="1" t="s">
        <v>407</v>
      </c>
    </row>
    <row r="202" ht="15">
      <c r="E202" s="2" t="s">
        <v>3</v>
      </c>
    </row>
    <row r="203" spans="2:5" ht="29.25">
      <c r="B203" s="3" t="s">
        <v>4</v>
      </c>
      <c r="C203" s="3" t="s">
        <v>5</v>
      </c>
      <c r="D203" s="3" t="s">
        <v>7</v>
      </c>
      <c r="E203" s="3" t="s">
        <v>7</v>
      </c>
    </row>
    <row r="204" spans="2:5" ht="15">
      <c r="B204" s="4" t="s">
        <v>8</v>
      </c>
      <c r="C204" s="4" t="s">
        <v>408</v>
      </c>
      <c r="D204" s="6">
        <v>6364370.4</v>
      </c>
      <c r="E204" s="6">
        <v>7082891.7</v>
      </c>
    </row>
    <row r="205" spans="2:5" ht="15">
      <c r="B205" s="4"/>
      <c r="C205" s="5" t="s">
        <v>191</v>
      </c>
      <c r="D205" s="6">
        <f>D204</f>
        <v>6364370.4</v>
      </c>
      <c r="E205" s="6">
        <f>E204</f>
        <v>7082891.7</v>
      </c>
    </row>
    <row r="206" ht="15">
      <c r="B206" s="1" t="s">
        <v>283</v>
      </c>
    </row>
    <row r="207" ht="15">
      <c r="B207" s="2"/>
    </row>
    <row r="208" spans="68:120" ht="12.75"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</row>
    <row r="209" ht="44.25">
      <c r="E209" s="2" t="s">
        <v>130</v>
      </c>
    </row>
    <row r="210" ht="44.25">
      <c r="E210" s="10" t="s">
        <v>278</v>
      </c>
    </row>
    <row r="211" ht="15">
      <c r="A211" s="1" t="s">
        <v>1</v>
      </c>
    </row>
    <row r="212" ht="15">
      <c r="B212" s="1" t="s">
        <v>409</v>
      </c>
    </row>
    <row r="213" ht="15">
      <c r="E213" s="2" t="s">
        <v>3</v>
      </c>
    </row>
    <row r="214" spans="2:5" ht="29.25">
      <c r="B214" s="3" t="s">
        <v>4</v>
      </c>
      <c r="C214" s="3" t="s">
        <v>5</v>
      </c>
      <c r="D214" s="3" t="s">
        <v>7</v>
      </c>
      <c r="E214" s="3" t="s">
        <v>7</v>
      </c>
    </row>
    <row r="215" spans="2:5" ht="15">
      <c r="B215" s="4" t="s">
        <v>133</v>
      </c>
      <c r="C215" s="4" t="s">
        <v>410</v>
      </c>
      <c r="D215" s="6">
        <v>13678270.3</v>
      </c>
      <c r="E215" s="6">
        <v>14821052</v>
      </c>
    </row>
    <row r="216" spans="2:5" ht="15">
      <c r="B216" s="4" t="s">
        <v>135</v>
      </c>
      <c r="C216" s="4" t="s">
        <v>411</v>
      </c>
      <c r="D216" s="6">
        <v>0</v>
      </c>
      <c r="E216" s="6">
        <v>0</v>
      </c>
    </row>
    <row r="217" spans="2:5" ht="15">
      <c r="B217" s="4" t="s">
        <v>412</v>
      </c>
      <c r="C217" s="4"/>
      <c r="D217" s="6">
        <v>0</v>
      </c>
      <c r="E217" s="6">
        <v>0</v>
      </c>
    </row>
    <row r="218" spans="2:5" ht="15">
      <c r="B218" s="4"/>
      <c r="C218" s="5" t="s">
        <v>191</v>
      </c>
      <c r="D218" s="6">
        <f>D215</f>
        <v>13678270.3</v>
      </c>
      <c r="E218" s="6">
        <f>E215</f>
        <v>14821052</v>
      </c>
    </row>
    <row r="219" spans="68:120" ht="12.75"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</row>
    <row r="220" ht="44.25">
      <c r="E220" s="2" t="s">
        <v>130</v>
      </c>
    </row>
    <row r="221" ht="44.25">
      <c r="E221" s="10" t="s">
        <v>278</v>
      </c>
    </row>
    <row r="222" ht="15">
      <c r="A222" s="1" t="s">
        <v>1</v>
      </c>
    </row>
    <row r="223" ht="15">
      <c r="B223" s="1" t="s">
        <v>413</v>
      </c>
    </row>
    <row r="224" ht="15">
      <c r="E224" s="2" t="s">
        <v>3</v>
      </c>
    </row>
    <row r="225" spans="2:5" ht="29.25">
      <c r="B225" s="3" t="s">
        <v>4</v>
      </c>
      <c r="C225" s="3" t="s">
        <v>5</v>
      </c>
      <c r="D225" s="3" t="s">
        <v>7</v>
      </c>
      <c r="E225" s="3" t="s">
        <v>7</v>
      </c>
    </row>
    <row r="226" spans="2:5" ht="15">
      <c r="B226" s="4" t="s">
        <v>133</v>
      </c>
      <c r="C226" s="4" t="s">
        <v>414</v>
      </c>
      <c r="D226" s="6">
        <v>0</v>
      </c>
      <c r="E226" s="6">
        <v>0</v>
      </c>
    </row>
    <row r="227" spans="2:5" ht="15">
      <c r="B227" s="4" t="s">
        <v>135</v>
      </c>
      <c r="C227" s="4" t="s">
        <v>415</v>
      </c>
      <c r="D227" s="6"/>
      <c r="E227" s="6">
        <v>16125.9</v>
      </c>
    </row>
    <row r="228" spans="2:5" ht="15">
      <c r="B228" s="4" t="s">
        <v>412</v>
      </c>
      <c r="C228" s="4" t="s">
        <v>416</v>
      </c>
      <c r="D228" s="6">
        <v>0</v>
      </c>
      <c r="E228" s="6">
        <v>0</v>
      </c>
    </row>
    <row r="229" spans="2:5" ht="15">
      <c r="B229" s="4" t="s">
        <v>139</v>
      </c>
      <c r="C229" s="4" t="s">
        <v>417</v>
      </c>
      <c r="D229" s="6">
        <v>0</v>
      </c>
      <c r="E229" s="6">
        <v>0</v>
      </c>
    </row>
    <row r="230" spans="2:5" ht="15">
      <c r="B230" s="4" t="s">
        <v>141</v>
      </c>
      <c r="C230" s="4" t="s">
        <v>418</v>
      </c>
      <c r="D230" s="6">
        <v>0</v>
      </c>
      <c r="E230" s="6">
        <v>0</v>
      </c>
    </row>
    <row r="231" spans="2:5" ht="15">
      <c r="B231" s="4" t="s">
        <v>143</v>
      </c>
      <c r="C231" s="4"/>
      <c r="D231" s="6">
        <v>0</v>
      </c>
      <c r="E231" s="6">
        <v>0</v>
      </c>
    </row>
    <row r="232" spans="2:5" ht="15">
      <c r="B232" s="4"/>
      <c r="C232" s="5" t="s">
        <v>191</v>
      </c>
      <c r="D232" s="6">
        <v>0</v>
      </c>
      <c r="E232" s="6">
        <v>16125.9</v>
      </c>
    </row>
    <row r="233" spans="68:120" ht="12.75"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</row>
    <row r="234" ht="44.25">
      <c r="E234" s="2" t="s">
        <v>130</v>
      </c>
    </row>
    <row r="235" ht="44.25">
      <c r="E235" s="10" t="s">
        <v>278</v>
      </c>
    </row>
    <row r="236" ht="15">
      <c r="A236" s="1" t="s">
        <v>1</v>
      </c>
    </row>
    <row r="237" ht="15">
      <c r="B237" s="1" t="s">
        <v>419</v>
      </c>
    </row>
    <row r="238" ht="15">
      <c r="G238" s="2" t="s">
        <v>3</v>
      </c>
    </row>
    <row r="239" spans="2:7" ht="15">
      <c r="B239" s="3" t="s">
        <v>4</v>
      </c>
      <c r="C239" s="3" t="s">
        <v>5</v>
      </c>
      <c r="D239" s="3" t="s">
        <v>420</v>
      </c>
      <c r="E239" s="3" t="s">
        <v>421</v>
      </c>
      <c r="F239" s="3" t="s">
        <v>420</v>
      </c>
      <c r="G239" s="3" t="s">
        <v>421</v>
      </c>
    </row>
    <row r="240" spans="2:7" ht="15">
      <c r="B240" s="4" t="s">
        <v>133</v>
      </c>
      <c r="C240" s="4" t="s">
        <v>410</v>
      </c>
      <c r="D240" s="6">
        <v>0</v>
      </c>
      <c r="E240" s="6">
        <v>0</v>
      </c>
      <c r="F240" s="6">
        <v>0</v>
      </c>
      <c r="G240" s="6">
        <v>0</v>
      </c>
    </row>
    <row r="241" spans="2:7" ht="15">
      <c r="B241" s="4" t="s">
        <v>135</v>
      </c>
      <c r="C241" s="4" t="s">
        <v>411</v>
      </c>
      <c r="D241" s="6">
        <v>0</v>
      </c>
      <c r="E241" s="6">
        <v>0</v>
      </c>
      <c r="F241" s="6">
        <v>0</v>
      </c>
      <c r="G241" s="6">
        <v>0</v>
      </c>
    </row>
    <row r="242" spans="2:7" ht="15">
      <c r="B242" s="4" t="s">
        <v>412</v>
      </c>
      <c r="C242" s="4"/>
      <c r="D242" s="6">
        <v>0</v>
      </c>
      <c r="E242" s="6">
        <v>0</v>
      </c>
      <c r="F242" s="6">
        <v>0</v>
      </c>
      <c r="G242" s="6">
        <v>0</v>
      </c>
    </row>
    <row r="243" spans="2:7" ht="15">
      <c r="B243" s="4"/>
      <c r="C243" s="5" t="s">
        <v>191</v>
      </c>
      <c r="D243" s="6">
        <v>0</v>
      </c>
      <c r="E243" s="6">
        <v>0</v>
      </c>
      <c r="F243" s="6">
        <v>0</v>
      </c>
      <c r="G243" s="6">
        <v>0</v>
      </c>
    </row>
    <row r="244" spans="68:120" ht="12.75"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</row>
    <row r="245" ht="44.25">
      <c r="E245" s="2" t="s">
        <v>130</v>
      </c>
    </row>
    <row r="246" ht="44.25">
      <c r="E246" s="10" t="s">
        <v>278</v>
      </c>
    </row>
    <row r="247" ht="15">
      <c r="A247" s="1" t="s">
        <v>1</v>
      </c>
    </row>
    <row r="248" ht="15">
      <c r="B248" s="1" t="s">
        <v>422</v>
      </c>
    </row>
    <row r="249" ht="15">
      <c r="H249" s="2" t="s">
        <v>3</v>
      </c>
    </row>
    <row r="250" spans="2:8" ht="44.25">
      <c r="B250" s="3" t="s">
        <v>4</v>
      </c>
      <c r="C250" s="3" t="s">
        <v>5</v>
      </c>
      <c r="D250" s="3" t="s">
        <v>7</v>
      </c>
      <c r="E250" s="3" t="s">
        <v>287</v>
      </c>
      <c r="F250" s="3" t="s">
        <v>423</v>
      </c>
      <c r="G250" s="3" t="s">
        <v>424</v>
      </c>
      <c r="H250" s="3" t="s">
        <v>7</v>
      </c>
    </row>
    <row r="251" spans="2:8" ht="15">
      <c r="B251" s="4" t="s">
        <v>133</v>
      </c>
      <c r="C251" s="4" t="s">
        <v>425</v>
      </c>
      <c r="D251" s="6">
        <v>0</v>
      </c>
      <c r="E251" s="6">
        <v>0</v>
      </c>
      <c r="F251" s="6">
        <v>0</v>
      </c>
      <c r="G251" s="6">
        <v>0</v>
      </c>
      <c r="H251" s="6">
        <v>0</v>
      </c>
    </row>
    <row r="252" spans="2:8" ht="15">
      <c r="B252" s="4" t="s">
        <v>135</v>
      </c>
      <c r="C252" s="4" t="s">
        <v>426</v>
      </c>
      <c r="D252" s="6">
        <v>0</v>
      </c>
      <c r="E252" s="6">
        <v>0</v>
      </c>
      <c r="F252" s="6">
        <v>0</v>
      </c>
      <c r="G252" s="6">
        <v>0</v>
      </c>
      <c r="H252" s="6">
        <v>0</v>
      </c>
    </row>
    <row r="253" spans="2:8" ht="15">
      <c r="B253" s="4" t="s">
        <v>412</v>
      </c>
      <c r="C253" s="4"/>
      <c r="D253" s="6">
        <v>0</v>
      </c>
      <c r="E253" s="6">
        <v>0</v>
      </c>
      <c r="F253" s="6">
        <v>0</v>
      </c>
      <c r="G253" s="6">
        <v>0</v>
      </c>
      <c r="H253" s="6">
        <v>0</v>
      </c>
    </row>
    <row r="254" spans="2:8" ht="15">
      <c r="B254" s="4"/>
      <c r="C254" s="5" t="s">
        <v>191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</row>
    <row r="255" ht="15">
      <c r="B255" s="1" t="s">
        <v>283</v>
      </c>
    </row>
    <row r="256" ht="15">
      <c r="B256" s="2"/>
    </row>
    <row r="257" spans="68:120" ht="12.75"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</row>
    <row r="258" ht="44.25">
      <c r="E258" s="2" t="s">
        <v>130</v>
      </c>
    </row>
    <row r="259" ht="44.25">
      <c r="E259" s="10" t="s">
        <v>278</v>
      </c>
    </row>
    <row r="260" ht="15">
      <c r="A260" s="1" t="s">
        <v>1</v>
      </c>
    </row>
    <row r="261" ht="15">
      <c r="B261" s="1" t="s">
        <v>427</v>
      </c>
    </row>
    <row r="262" ht="15">
      <c r="E262" s="2" t="s">
        <v>3</v>
      </c>
    </row>
    <row r="263" spans="2:5" ht="29.25">
      <c r="B263" s="3" t="s">
        <v>4</v>
      </c>
      <c r="C263" s="3" t="s">
        <v>5</v>
      </c>
      <c r="D263" s="3" t="s">
        <v>7</v>
      </c>
      <c r="E263" s="3" t="s">
        <v>7</v>
      </c>
    </row>
    <row r="264" spans="2:5" ht="15">
      <c r="B264" s="4" t="s">
        <v>133</v>
      </c>
      <c r="C264" s="4"/>
      <c r="D264" s="6"/>
      <c r="E264" s="6"/>
    </row>
    <row r="265" spans="2:5" ht="15">
      <c r="B265" s="4" t="s">
        <v>133</v>
      </c>
      <c r="C265" s="4" t="s">
        <v>78</v>
      </c>
      <c r="D265" s="6">
        <v>0</v>
      </c>
      <c r="E265" s="6">
        <v>0</v>
      </c>
    </row>
    <row r="266" spans="2:5" ht="15">
      <c r="B266" s="4"/>
      <c r="C266" s="5" t="s">
        <v>191</v>
      </c>
      <c r="D266" s="6"/>
      <c r="E266" s="6"/>
    </row>
    <row r="267" ht="15">
      <c r="B267" s="1" t="s">
        <v>283</v>
      </c>
    </row>
    <row r="268" ht="15">
      <c r="B268" s="2"/>
    </row>
    <row r="269" spans="68:120" ht="12.75"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</row>
    <row r="270" ht="44.25">
      <c r="E270" s="2" t="s">
        <v>130</v>
      </c>
    </row>
    <row r="271" ht="44.25">
      <c r="E271" s="10" t="s">
        <v>278</v>
      </c>
    </row>
    <row r="272" ht="15">
      <c r="A272" s="1" t="s">
        <v>1</v>
      </c>
    </row>
    <row r="273" ht="15">
      <c r="B273" s="1" t="s">
        <v>428</v>
      </c>
    </row>
    <row r="274" ht="15">
      <c r="G274" s="2" t="s">
        <v>3</v>
      </c>
    </row>
    <row r="275" spans="2:7" ht="15">
      <c r="B275" s="3" t="s">
        <v>4</v>
      </c>
      <c r="C275" s="3" t="s">
        <v>5</v>
      </c>
      <c r="D275" s="3" t="s">
        <v>420</v>
      </c>
      <c r="E275" s="3" t="s">
        <v>421</v>
      </c>
      <c r="F275" s="3" t="s">
        <v>420</v>
      </c>
      <c r="G275" s="3" t="s">
        <v>421</v>
      </c>
    </row>
    <row r="276" spans="2:7" ht="15">
      <c r="B276" s="4" t="s">
        <v>133</v>
      </c>
      <c r="C276" s="4" t="s">
        <v>429</v>
      </c>
      <c r="D276" s="6">
        <v>0</v>
      </c>
      <c r="E276" s="6">
        <v>0</v>
      </c>
      <c r="F276" s="6">
        <v>0</v>
      </c>
      <c r="G276" s="6">
        <v>0</v>
      </c>
    </row>
    <row r="277" spans="2:7" ht="29.25">
      <c r="B277" s="4" t="s">
        <v>10</v>
      </c>
      <c r="C277" s="4" t="s">
        <v>430</v>
      </c>
      <c r="D277" s="6">
        <v>0</v>
      </c>
      <c r="E277" s="6">
        <v>0</v>
      </c>
      <c r="F277" s="6">
        <v>0</v>
      </c>
      <c r="G277" s="6">
        <v>0</v>
      </c>
    </row>
    <row r="278" spans="2:7" ht="29.25">
      <c r="B278" s="4" t="s">
        <v>33</v>
      </c>
      <c r="C278" s="4" t="s">
        <v>431</v>
      </c>
      <c r="D278" s="6">
        <v>0</v>
      </c>
      <c r="E278" s="6">
        <v>0</v>
      </c>
      <c r="F278" s="6">
        <v>0</v>
      </c>
      <c r="G278" s="6">
        <v>0</v>
      </c>
    </row>
    <row r="279" spans="2:7" ht="15">
      <c r="B279" s="4" t="s">
        <v>55</v>
      </c>
      <c r="C279" s="4" t="s">
        <v>432</v>
      </c>
      <c r="D279" s="6">
        <v>0</v>
      </c>
      <c r="E279" s="6">
        <v>0</v>
      </c>
      <c r="F279" s="6">
        <v>0</v>
      </c>
      <c r="G279" s="6">
        <v>0</v>
      </c>
    </row>
    <row r="280" spans="2:7" ht="29.25">
      <c r="B280" s="4" t="s">
        <v>135</v>
      </c>
      <c r="C280" s="4" t="s">
        <v>433</v>
      </c>
      <c r="D280" s="6">
        <v>0</v>
      </c>
      <c r="E280" s="6">
        <v>0</v>
      </c>
      <c r="F280" s="6">
        <v>0</v>
      </c>
      <c r="G280" s="6">
        <v>0</v>
      </c>
    </row>
    <row r="281" spans="2:7" ht="29.25">
      <c r="B281" s="4" t="s">
        <v>59</v>
      </c>
      <c r="C281" s="4" t="s">
        <v>434</v>
      </c>
      <c r="D281" s="6">
        <v>0</v>
      </c>
      <c r="E281" s="6">
        <v>0</v>
      </c>
      <c r="F281" s="6">
        <v>0</v>
      </c>
      <c r="G281" s="6">
        <v>0</v>
      </c>
    </row>
    <row r="282" spans="2:7" ht="15">
      <c r="B282" s="4" t="s">
        <v>239</v>
      </c>
      <c r="C282" s="4"/>
      <c r="D282" s="6">
        <v>0</v>
      </c>
      <c r="E282" s="6">
        <v>0</v>
      </c>
      <c r="F282" s="6">
        <v>0</v>
      </c>
      <c r="G282" s="6">
        <v>0</v>
      </c>
    </row>
    <row r="283" ht="15">
      <c r="B283" s="1" t="s">
        <v>283</v>
      </c>
    </row>
    <row r="284" ht="15">
      <c r="B284" s="2"/>
    </row>
    <row r="285" spans="68:120" ht="12.75"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</row>
    <row r="286" ht="44.25">
      <c r="E286" s="2" t="s">
        <v>130</v>
      </c>
    </row>
    <row r="287" ht="44.25">
      <c r="E287" s="10" t="s">
        <v>278</v>
      </c>
    </row>
    <row r="288" ht="15">
      <c r="A288" s="1" t="s">
        <v>1</v>
      </c>
    </row>
    <row r="289" ht="15">
      <c r="B289" s="1" t="s">
        <v>435</v>
      </c>
    </row>
    <row r="290" ht="15">
      <c r="H290" s="2" t="s">
        <v>3</v>
      </c>
    </row>
    <row r="291" spans="2:8" ht="15">
      <c r="B291" s="3" t="s">
        <v>4</v>
      </c>
      <c r="C291" s="3" t="s">
        <v>5</v>
      </c>
      <c r="D291" s="3" t="s">
        <v>436</v>
      </c>
      <c r="E291" s="3" t="s">
        <v>437</v>
      </c>
      <c r="F291" s="3" t="s">
        <v>436</v>
      </c>
      <c r="G291" s="3" t="s">
        <v>437</v>
      </c>
      <c r="H291" s="3" t="s">
        <v>438</v>
      </c>
    </row>
    <row r="292" spans="2:8" ht="15">
      <c r="B292" s="4" t="s">
        <v>133</v>
      </c>
      <c r="C292" s="4" t="s">
        <v>6</v>
      </c>
      <c r="D292" s="6">
        <v>0</v>
      </c>
      <c r="E292" s="6">
        <v>5231568.7</v>
      </c>
      <c r="F292" s="6">
        <v>0</v>
      </c>
      <c r="G292" s="6">
        <v>0</v>
      </c>
      <c r="H292" s="6">
        <v>5231568.7</v>
      </c>
    </row>
    <row r="293" spans="2:8" ht="15">
      <c r="B293" s="4" t="s">
        <v>57</v>
      </c>
      <c r="C293" s="4" t="s">
        <v>287</v>
      </c>
      <c r="D293" s="6">
        <v>0</v>
      </c>
      <c r="E293" s="6">
        <v>0</v>
      </c>
      <c r="F293" s="6">
        <v>0</v>
      </c>
      <c r="G293" s="6">
        <v>0</v>
      </c>
      <c r="H293" s="6">
        <v>0</v>
      </c>
    </row>
    <row r="294" spans="2:8" ht="15">
      <c r="B294" s="4" t="s">
        <v>412</v>
      </c>
      <c r="C294" s="4" t="s">
        <v>288</v>
      </c>
      <c r="D294" s="6">
        <v>0</v>
      </c>
      <c r="E294" s="6">
        <v>0</v>
      </c>
      <c r="F294" s="6">
        <v>0</v>
      </c>
      <c r="G294" s="6">
        <v>0</v>
      </c>
      <c r="H294" s="6">
        <v>0</v>
      </c>
    </row>
    <row r="295" spans="2:8" ht="15">
      <c r="B295" s="4" t="s">
        <v>139</v>
      </c>
      <c r="C295" s="4" t="s">
        <v>7</v>
      </c>
      <c r="D295" s="6">
        <v>0</v>
      </c>
      <c r="E295" s="6">
        <v>5231568.7</v>
      </c>
      <c r="F295" s="6">
        <v>0</v>
      </c>
      <c r="G295" s="6">
        <v>0</v>
      </c>
      <c r="H295" s="6">
        <v>5231568.7</v>
      </c>
    </row>
    <row r="296" spans="68:120" ht="12.75"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</row>
    <row r="297" ht="44.25">
      <c r="E297" s="2" t="s">
        <v>130</v>
      </c>
    </row>
    <row r="298" ht="44.25">
      <c r="E298" s="10" t="s">
        <v>278</v>
      </c>
    </row>
    <row r="299" ht="15">
      <c r="A299" s="1" t="s">
        <v>1</v>
      </c>
    </row>
    <row r="300" ht="15">
      <c r="B300" s="1" t="s">
        <v>439</v>
      </c>
    </row>
    <row r="301" ht="15">
      <c r="F301" s="2" t="s">
        <v>3</v>
      </c>
    </row>
    <row r="302" spans="2:6" ht="59.25">
      <c r="B302" s="3" t="s">
        <v>4</v>
      </c>
      <c r="C302" s="3" t="s">
        <v>5</v>
      </c>
      <c r="D302" s="3" t="s">
        <v>440</v>
      </c>
      <c r="E302" s="3" t="s">
        <v>441</v>
      </c>
      <c r="F302" s="3" t="s">
        <v>191</v>
      </c>
    </row>
    <row r="303" spans="2:6" ht="15">
      <c r="B303" s="4" t="s">
        <v>8</v>
      </c>
      <c r="C303" s="4" t="s">
        <v>6</v>
      </c>
      <c r="D303" s="6"/>
      <c r="E303" s="6">
        <v>0</v>
      </c>
      <c r="F303" s="6"/>
    </row>
    <row r="304" spans="2:6" ht="15">
      <c r="B304" s="4" t="s">
        <v>57</v>
      </c>
      <c r="C304" s="4" t="s">
        <v>313</v>
      </c>
      <c r="D304" s="6"/>
      <c r="E304" s="6">
        <v>0</v>
      </c>
      <c r="F304" s="6"/>
    </row>
    <row r="305" spans="2:6" ht="15">
      <c r="B305" s="4" t="s">
        <v>59</v>
      </c>
      <c r="C305" s="4" t="s">
        <v>442</v>
      </c>
      <c r="D305" s="6"/>
      <c r="E305" s="6">
        <v>0</v>
      </c>
      <c r="F305" s="6"/>
    </row>
    <row r="306" spans="2:6" ht="29.25">
      <c r="B306" s="4" t="s">
        <v>239</v>
      </c>
      <c r="C306" s="4" t="s">
        <v>443</v>
      </c>
      <c r="D306" s="6"/>
      <c r="E306" s="6">
        <v>0</v>
      </c>
      <c r="F306" s="6"/>
    </row>
    <row r="307" spans="2:6" ht="15">
      <c r="B307" s="4" t="s">
        <v>137</v>
      </c>
      <c r="C307" s="4" t="s">
        <v>314</v>
      </c>
      <c r="D307" s="6"/>
      <c r="E307" s="6">
        <v>0</v>
      </c>
      <c r="F307" s="6"/>
    </row>
    <row r="308" spans="2:6" ht="15">
      <c r="B308" s="4" t="s">
        <v>253</v>
      </c>
      <c r="C308" s="4" t="s">
        <v>442</v>
      </c>
      <c r="D308" s="6"/>
      <c r="E308" s="6">
        <v>0</v>
      </c>
      <c r="F308" s="6"/>
    </row>
    <row r="309" spans="2:6" ht="29.25">
      <c r="B309" s="4" t="s">
        <v>261</v>
      </c>
      <c r="C309" s="4" t="s">
        <v>203</v>
      </c>
      <c r="D309" s="6"/>
      <c r="E309" s="6">
        <v>0</v>
      </c>
      <c r="F309" s="6"/>
    </row>
    <row r="310" spans="2:6" ht="29.25">
      <c r="B310" s="4" t="s">
        <v>271</v>
      </c>
      <c r="C310" s="4" t="s">
        <v>444</v>
      </c>
      <c r="D310" s="6"/>
      <c r="E310" s="6">
        <v>0</v>
      </c>
      <c r="F310" s="6"/>
    </row>
    <row r="311" spans="2:6" ht="15">
      <c r="B311" s="4" t="s">
        <v>197</v>
      </c>
      <c r="C311" s="4" t="s">
        <v>7</v>
      </c>
      <c r="D311" s="6"/>
      <c r="E311" s="6">
        <v>0</v>
      </c>
      <c r="F311" s="6"/>
    </row>
    <row r="312" spans="68:120" ht="12.75"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</row>
    <row r="313" ht="44.25">
      <c r="E313" s="2" t="s">
        <v>130</v>
      </c>
    </row>
    <row r="314" ht="44.25">
      <c r="E314" s="10" t="s">
        <v>278</v>
      </c>
    </row>
    <row r="315" ht="15">
      <c r="A315" s="1" t="s">
        <v>1</v>
      </c>
    </row>
    <row r="316" ht="15">
      <c r="B316" s="1" t="s">
        <v>445</v>
      </c>
    </row>
    <row r="317" ht="15">
      <c r="G317" s="2" t="s">
        <v>3</v>
      </c>
    </row>
    <row r="318" spans="2:7" ht="29.25">
      <c r="B318" s="3" t="s">
        <v>4</v>
      </c>
      <c r="C318" s="3" t="s">
        <v>5</v>
      </c>
      <c r="D318" s="3" t="s">
        <v>7</v>
      </c>
      <c r="E318" s="3" t="s">
        <v>287</v>
      </c>
      <c r="F318" s="3" t="s">
        <v>288</v>
      </c>
      <c r="G318" s="3" t="s">
        <v>7</v>
      </c>
    </row>
    <row r="319" spans="2:7" ht="29.25">
      <c r="B319" s="4" t="s">
        <v>8</v>
      </c>
      <c r="C319" s="4" t="s">
        <v>446</v>
      </c>
      <c r="D319" s="6">
        <v>0</v>
      </c>
      <c r="E319" s="6">
        <v>0</v>
      </c>
      <c r="F319" s="6">
        <v>0</v>
      </c>
      <c r="G319" s="6">
        <v>0</v>
      </c>
    </row>
    <row r="320" spans="2:7" ht="44.25">
      <c r="B320" s="4" t="s">
        <v>57</v>
      </c>
      <c r="C320" s="4" t="s">
        <v>447</v>
      </c>
      <c r="D320" s="6">
        <v>0</v>
      </c>
      <c r="E320" s="6">
        <v>0</v>
      </c>
      <c r="F320" s="6">
        <v>0</v>
      </c>
      <c r="G320" s="6">
        <v>0</v>
      </c>
    </row>
    <row r="321" spans="2:7" ht="15">
      <c r="B321" s="4" t="s">
        <v>57</v>
      </c>
      <c r="C321" s="4" t="s">
        <v>311</v>
      </c>
      <c r="D321" s="6">
        <v>0</v>
      </c>
      <c r="E321" s="6">
        <v>0</v>
      </c>
      <c r="F321" s="6">
        <v>0</v>
      </c>
      <c r="G321" s="6">
        <v>0</v>
      </c>
    </row>
    <row r="322" spans="2:7" ht="15">
      <c r="B322" s="4" t="s">
        <v>57</v>
      </c>
      <c r="C322" s="5" t="s">
        <v>191</v>
      </c>
      <c r="D322" s="6">
        <v>0</v>
      </c>
      <c r="E322" s="6">
        <v>0</v>
      </c>
      <c r="F322" s="6">
        <v>0</v>
      </c>
      <c r="G322" s="6">
        <v>0</v>
      </c>
    </row>
    <row r="323" spans="68:120" ht="12.75"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</row>
    <row r="324" ht="44.25">
      <c r="E324" s="2" t="s">
        <v>130</v>
      </c>
    </row>
    <row r="325" ht="44.25">
      <c r="E325" s="10" t="s">
        <v>278</v>
      </c>
    </row>
    <row r="326" ht="15">
      <c r="A326" s="1" t="s">
        <v>1</v>
      </c>
    </row>
    <row r="327" ht="15">
      <c r="B327" s="1" t="s">
        <v>448</v>
      </c>
    </row>
    <row r="328" ht="15">
      <c r="E328" s="2" t="s">
        <v>3</v>
      </c>
    </row>
    <row r="329" spans="2:5" ht="29.25">
      <c r="B329" s="3" t="s">
        <v>4</v>
      </c>
      <c r="C329" s="3" t="s">
        <v>5</v>
      </c>
      <c r="D329" s="3" t="s">
        <v>7</v>
      </c>
      <c r="E329" s="3" t="s">
        <v>7</v>
      </c>
    </row>
    <row r="330" spans="2:5" ht="15">
      <c r="B330" s="4" t="s">
        <v>133</v>
      </c>
      <c r="C330" s="4" t="s">
        <v>449</v>
      </c>
      <c r="D330" s="6">
        <v>0</v>
      </c>
      <c r="E330" s="6">
        <v>0</v>
      </c>
    </row>
    <row r="331" spans="2:5" ht="29.25">
      <c r="B331" s="4" t="s">
        <v>10</v>
      </c>
      <c r="C331" s="4" t="s">
        <v>450</v>
      </c>
      <c r="D331" s="6">
        <v>0</v>
      </c>
      <c r="E331" s="6">
        <v>0</v>
      </c>
    </row>
    <row r="332" spans="2:5" ht="15">
      <c r="B332" s="4" t="s">
        <v>33</v>
      </c>
      <c r="C332" s="4"/>
      <c r="D332" s="6">
        <v>0</v>
      </c>
      <c r="E332" s="6">
        <v>0</v>
      </c>
    </row>
    <row r="333" spans="2:5" ht="29.25">
      <c r="B333" s="4" t="s">
        <v>59</v>
      </c>
      <c r="C333" s="4" t="s">
        <v>451</v>
      </c>
      <c r="D333" s="6">
        <v>23920693.9</v>
      </c>
      <c r="E333" s="6">
        <v>27213278.8</v>
      </c>
    </row>
    <row r="334" spans="2:5" ht="15">
      <c r="B334" s="4" t="s">
        <v>239</v>
      </c>
      <c r="C334" s="4"/>
      <c r="D334" s="6">
        <v>0</v>
      </c>
      <c r="E334" s="6">
        <v>0</v>
      </c>
    </row>
    <row r="335" spans="2:5" ht="15">
      <c r="B335" s="4" t="s">
        <v>137</v>
      </c>
      <c r="C335" s="4" t="s">
        <v>452</v>
      </c>
      <c r="D335" s="6">
        <f>D333</f>
        <v>23920693.9</v>
      </c>
      <c r="E335" s="6">
        <f>E333</f>
        <v>27213278.8</v>
      </c>
    </row>
    <row r="336" spans="2:5" ht="29.25">
      <c r="B336" s="4" t="s">
        <v>139</v>
      </c>
      <c r="C336" s="5" t="s">
        <v>453</v>
      </c>
      <c r="D336" s="6">
        <v>0</v>
      </c>
      <c r="E336" s="6">
        <v>0</v>
      </c>
    </row>
    <row r="337" spans="2:5" ht="15">
      <c r="B337" s="4" t="s">
        <v>198</v>
      </c>
      <c r="C337" s="5" t="s">
        <v>454</v>
      </c>
      <c r="D337" s="6">
        <f>D335</f>
        <v>23920693.9</v>
      </c>
      <c r="E337" s="6">
        <f>E335</f>
        <v>27213278.8</v>
      </c>
    </row>
    <row r="338" spans="2:5" ht="29.25">
      <c r="B338" s="4"/>
      <c r="C338" s="5" t="s">
        <v>455</v>
      </c>
      <c r="D338" s="6">
        <v>0</v>
      </c>
      <c r="E338" s="6">
        <v>0</v>
      </c>
    </row>
    <row r="339" spans="2:5" ht="29.25">
      <c r="B339" s="4" t="s">
        <v>456</v>
      </c>
      <c r="C339" s="4" t="s">
        <v>457</v>
      </c>
      <c r="D339" s="6">
        <v>0</v>
      </c>
      <c r="E339" s="6">
        <v>0</v>
      </c>
    </row>
    <row r="340" spans="2:5" ht="15">
      <c r="B340" s="4" t="s">
        <v>458</v>
      </c>
      <c r="C340" s="4"/>
      <c r="D340" s="6">
        <v>0</v>
      </c>
      <c r="E340" s="6">
        <v>0</v>
      </c>
    </row>
    <row r="341" spans="2:5" ht="29.25">
      <c r="B341" s="4" t="s">
        <v>459</v>
      </c>
      <c r="C341" s="4" t="s">
        <v>460</v>
      </c>
      <c r="D341" s="6">
        <v>0</v>
      </c>
      <c r="E341" s="6">
        <v>0</v>
      </c>
    </row>
    <row r="342" spans="2:5" ht="15">
      <c r="B342" s="4" t="s">
        <v>461</v>
      </c>
      <c r="C342" s="4"/>
      <c r="D342" s="6">
        <v>14819055.7</v>
      </c>
      <c r="E342" s="6">
        <v>15324052.4</v>
      </c>
    </row>
    <row r="343" spans="2:5" ht="29.25">
      <c r="B343" s="4" t="s">
        <v>147</v>
      </c>
      <c r="C343" s="5" t="s">
        <v>462</v>
      </c>
      <c r="D343" s="6">
        <f>D342</f>
        <v>14819055.7</v>
      </c>
      <c r="E343" s="6">
        <f>E342</f>
        <v>15324052.4</v>
      </c>
    </row>
    <row r="344" spans="68:120" ht="12.75"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</row>
    <row r="345" ht="44.25">
      <c r="E345" s="2" t="s">
        <v>130</v>
      </c>
    </row>
    <row r="346" ht="44.25">
      <c r="E346" s="10" t="s">
        <v>278</v>
      </c>
    </row>
    <row r="347" ht="15">
      <c r="A347" s="1" t="s">
        <v>1</v>
      </c>
    </row>
    <row r="348" ht="15">
      <c r="B348" s="1" t="s">
        <v>463</v>
      </c>
    </row>
    <row r="349" ht="15">
      <c r="E349" s="2" t="s">
        <v>3</v>
      </c>
    </row>
    <row r="350" spans="2:5" ht="29.25">
      <c r="B350" s="3" t="s">
        <v>4</v>
      </c>
      <c r="C350" s="3" t="s">
        <v>5</v>
      </c>
      <c r="D350" s="3" t="s">
        <v>7</v>
      </c>
      <c r="E350" s="3" t="s">
        <v>7</v>
      </c>
    </row>
    <row r="351" spans="2:5" ht="15">
      <c r="B351" s="4" t="s">
        <v>8</v>
      </c>
      <c r="C351" s="4" t="s">
        <v>464</v>
      </c>
      <c r="D351" s="6">
        <v>0</v>
      </c>
      <c r="E351" s="6">
        <v>0</v>
      </c>
    </row>
    <row r="352" spans="2:5" ht="15">
      <c r="B352" s="4" t="s">
        <v>197</v>
      </c>
      <c r="C352" s="5" t="s">
        <v>191</v>
      </c>
      <c r="D352" s="6">
        <v>0</v>
      </c>
      <c r="E352" s="6">
        <v>0</v>
      </c>
    </row>
    <row r="353" spans="68:120" ht="12.75"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</row>
    <row r="354" ht="44.25">
      <c r="E354" s="2" t="s">
        <v>130</v>
      </c>
    </row>
    <row r="355" ht="44.25">
      <c r="E355" s="10" t="s">
        <v>278</v>
      </c>
    </row>
    <row r="356" ht="15">
      <c r="A356" s="1" t="s">
        <v>1</v>
      </c>
    </row>
    <row r="357" ht="15">
      <c r="B357" s="1" t="s">
        <v>465</v>
      </c>
    </row>
    <row r="358" ht="15">
      <c r="E358" s="2" t="s">
        <v>3</v>
      </c>
    </row>
    <row r="359" spans="2:5" ht="29.25">
      <c r="B359" s="3" t="s">
        <v>4</v>
      </c>
      <c r="C359" s="3" t="s">
        <v>5</v>
      </c>
      <c r="D359" s="3" t="s">
        <v>6</v>
      </c>
      <c r="E359" s="3" t="s">
        <v>7</v>
      </c>
    </row>
    <row r="360" spans="2:5" ht="15">
      <c r="B360" s="4" t="s">
        <v>133</v>
      </c>
      <c r="C360" s="4" t="s">
        <v>466</v>
      </c>
      <c r="D360" s="6">
        <v>0</v>
      </c>
      <c r="E360" s="6">
        <v>0</v>
      </c>
    </row>
    <row r="361" spans="2:5" ht="15">
      <c r="B361" s="4" t="s">
        <v>135</v>
      </c>
      <c r="C361" s="4" t="s">
        <v>467</v>
      </c>
      <c r="D361" s="6">
        <v>0</v>
      </c>
      <c r="E361" s="6">
        <v>0</v>
      </c>
    </row>
    <row r="362" spans="2:5" ht="44.25">
      <c r="B362" s="4" t="s">
        <v>412</v>
      </c>
      <c r="C362" s="4" t="s">
        <v>468</v>
      </c>
      <c r="D362" s="6">
        <v>0</v>
      </c>
      <c r="E362" s="6">
        <v>0</v>
      </c>
    </row>
    <row r="363" spans="2:5" ht="29.25">
      <c r="B363" s="4" t="s">
        <v>139</v>
      </c>
      <c r="C363" s="4" t="s">
        <v>469</v>
      </c>
      <c r="D363" s="6">
        <v>0</v>
      </c>
      <c r="E363" s="6">
        <v>0</v>
      </c>
    </row>
    <row r="364" spans="2:5" ht="15">
      <c r="B364" s="4" t="s">
        <v>141</v>
      </c>
      <c r="C364" s="5" t="s">
        <v>191</v>
      </c>
      <c r="D364" s="6">
        <v>0</v>
      </c>
      <c r="E364" s="6">
        <v>0</v>
      </c>
    </row>
    <row r="365" spans="68:120" ht="12.75"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</row>
    <row r="366" ht="44.25">
      <c r="E366" s="2" t="s">
        <v>130</v>
      </c>
    </row>
    <row r="367" ht="44.25">
      <c r="E367" s="10" t="s">
        <v>278</v>
      </c>
    </row>
    <row r="368" ht="15">
      <c r="A368" s="1" t="s">
        <v>1</v>
      </c>
    </row>
    <row r="369" ht="15">
      <c r="B369" s="1" t="s">
        <v>470</v>
      </c>
    </row>
    <row r="370" ht="15">
      <c r="E370" s="2" t="s">
        <v>3</v>
      </c>
    </row>
    <row r="371" spans="2:5" ht="29.25">
      <c r="B371" s="3" t="s">
        <v>4</v>
      </c>
      <c r="C371" s="3" t="s">
        <v>5</v>
      </c>
      <c r="D371" s="3" t="s">
        <v>6</v>
      </c>
      <c r="E371" s="3" t="s">
        <v>7</v>
      </c>
    </row>
    <row r="372" spans="2:5" ht="29.25">
      <c r="B372" s="4" t="s">
        <v>133</v>
      </c>
      <c r="C372" s="4" t="s">
        <v>471</v>
      </c>
      <c r="D372" s="6">
        <v>0</v>
      </c>
      <c r="E372" s="6">
        <v>0</v>
      </c>
    </row>
    <row r="373" spans="2:5" ht="29.25">
      <c r="B373" s="4" t="s">
        <v>135</v>
      </c>
      <c r="C373" s="4" t="s">
        <v>472</v>
      </c>
      <c r="D373" s="6">
        <v>0</v>
      </c>
      <c r="E373" s="6">
        <v>0</v>
      </c>
    </row>
    <row r="374" spans="2:5" ht="29.25">
      <c r="B374" s="4" t="s">
        <v>412</v>
      </c>
      <c r="C374" s="4" t="s">
        <v>473</v>
      </c>
      <c r="D374" s="6">
        <v>0</v>
      </c>
      <c r="E374" s="6">
        <v>0</v>
      </c>
    </row>
    <row r="375" spans="2:5" ht="29.25">
      <c r="B375" s="4" t="s">
        <v>139</v>
      </c>
      <c r="C375" s="4" t="s">
        <v>474</v>
      </c>
      <c r="D375" s="6">
        <v>393935</v>
      </c>
      <c r="E375" s="6">
        <v>521312</v>
      </c>
    </row>
    <row r="376" spans="2:5" ht="29.25">
      <c r="B376" s="4" t="s">
        <v>141</v>
      </c>
      <c r="C376" s="4" t="s">
        <v>475</v>
      </c>
      <c r="D376" s="6">
        <v>0</v>
      </c>
      <c r="E376" s="6">
        <v>0</v>
      </c>
    </row>
    <row r="377" spans="2:5" ht="15">
      <c r="B377" s="4" t="s">
        <v>143</v>
      </c>
      <c r="C377" s="5" t="s">
        <v>191</v>
      </c>
      <c r="D377" s="6">
        <f>D375</f>
        <v>393935</v>
      </c>
      <c r="E377" s="6">
        <f>E375</f>
        <v>521312</v>
      </c>
    </row>
    <row r="378" spans="68:120" ht="12.75"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</row>
    <row r="379" ht="44.25">
      <c r="E379" s="2" t="s">
        <v>130</v>
      </c>
    </row>
    <row r="380" ht="44.25">
      <c r="E380" s="10" t="s">
        <v>278</v>
      </c>
    </row>
    <row r="381" ht="15">
      <c r="A381" s="1" t="s">
        <v>1</v>
      </c>
    </row>
    <row r="382" ht="15">
      <c r="B382" s="1" t="s">
        <v>476</v>
      </c>
    </row>
    <row r="383" ht="15">
      <c r="E383" s="2" t="s">
        <v>3</v>
      </c>
    </row>
    <row r="384" spans="2:5" ht="15">
      <c r="B384" s="3" t="s">
        <v>4</v>
      </c>
      <c r="C384" s="3" t="s">
        <v>5</v>
      </c>
      <c r="D384" s="3" t="s">
        <v>477</v>
      </c>
      <c r="E384" s="3" t="s">
        <v>477</v>
      </c>
    </row>
    <row r="385" spans="2:5" ht="15">
      <c r="B385" s="4" t="s">
        <v>133</v>
      </c>
      <c r="C385" s="4" t="s">
        <v>478</v>
      </c>
      <c r="D385" s="6">
        <v>0</v>
      </c>
      <c r="E385" s="6">
        <v>0</v>
      </c>
    </row>
    <row r="386" spans="2:5" ht="29.25">
      <c r="B386" s="4" t="s">
        <v>135</v>
      </c>
      <c r="C386" s="4" t="s">
        <v>479</v>
      </c>
      <c r="D386" s="6">
        <v>0</v>
      </c>
      <c r="E386" s="6">
        <v>0</v>
      </c>
    </row>
    <row r="387" spans="2:5" ht="29.25">
      <c r="B387" s="4" t="s">
        <v>412</v>
      </c>
      <c r="C387" s="4" t="s">
        <v>480</v>
      </c>
      <c r="D387" s="6">
        <v>0</v>
      </c>
      <c r="E387" s="6">
        <v>0</v>
      </c>
    </row>
    <row r="388" spans="2:5" ht="15">
      <c r="B388" s="4" t="s">
        <v>139</v>
      </c>
      <c r="C388" s="4" t="s">
        <v>481</v>
      </c>
      <c r="D388" s="6">
        <v>0</v>
      </c>
      <c r="E388" s="6">
        <v>0</v>
      </c>
    </row>
    <row r="389" spans="2:5" ht="15">
      <c r="B389" s="4" t="s">
        <v>141</v>
      </c>
      <c r="C389" s="4" t="s">
        <v>482</v>
      </c>
      <c r="D389" s="6">
        <v>0</v>
      </c>
      <c r="E389" s="6">
        <v>0</v>
      </c>
    </row>
    <row r="390" spans="2:5" ht="15">
      <c r="B390" s="4" t="s">
        <v>143</v>
      </c>
      <c r="C390" s="4" t="s">
        <v>483</v>
      </c>
      <c r="D390" s="6">
        <v>0</v>
      </c>
      <c r="E390" s="6">
        <v>0</v>
      </c>
    </row>
    <row r="391" spans="2:5" ht="15">
      <c r="B391" s="4" t="s">
        <v>145</v>
      </c>
      <c r="C391" s="4" t="s">
        <v>484</v>
      </c>
      <c r="D391" s="6">
        <v>0</v>
      </c>
      <c r="E391" s="6">
        <v>0</v>
      </c>
    </row>
    <row r="392" spans="2:5" ht="15">
      <c r="B392" s="4" t="s">
        <v>147</v>
      </c>
      <c r="C392" s="4" t="s">
        <v>485</v>
      </c>
      <c r="D392" s="6">
        <v>0</v>
      </c>
      <c r="E392" s="6">
        <v>0</v>
      </c>
    </row>
    <row r="393" spans="2:5" ht="15">
      <c r="B393" s="4" t="s">
        <v>149</v>
      </c>
      <c r="C393" s="4" t="s">
        <v>486</v>
      </c>
      <c r="D393" s="6">
        <v>0</v>
      </c>
      <c r="E393" s="6">
        <v>0</v>
      </c>
    </row>
    <row r="394" spans="2:5" ht="15">
      <c r="B394" s="4" t="s">
        <v>151</v>
      </c>
      <c r="C394" s="4" t="s">
        <v>487</v>
      </c>
      <c r="D394" s="6">
        <v>0</v>
      </c>
      <c r="E394" s="6">
        <v>0</v>
      </c>
    </row>
    <row r="395" spans="2:5" ht="15">
      <c r="B395" s="4" t="s">
        <v>153</v>
      </c>
      <c r="C395" s="4" t="s">
        <v>488</v>
      </c>
      <c r="D395" s="6">
        <v>0</v>
      </c>
      <c r="E395" s="6">
        <v>0</v>
      </c>
    </row>
    <row r="396" spans="2:5" ht="15">
      <c r="B396" s="4" t="s">
        <v>155</v>
      </c>
      <c r="C396" s="4" t="s">
        <v>489</v>
      </c>
      <c r="D396" s="6">
        <v>0</v>
      </c>
      <c r="E396" s="6">
        <v>0</v>
      </c>
    </row>
    <row r="397" spans="2:5" ht="15">
      <c r="B397" s="4" t="s">
        <v>157</v>
      </c>
      <c r="C397" s="4" t="s">
        <v>490</v>
      </c>
      <c r="D397" s="6">
        <v>0</v>
      </c>
      <c r="E397" s="6">
        <v>0</v>
      </c>
    </row>
    <row r="398" spans="2:5" ht="15">
      <c r="B398" s="4" t="s">
        <v>159</v>
      </c>
      <c r="C398" s="4" t="s">
        <v>491</v>
      </c>
      <c r="D398" s="6">
        <v>0</v>
      </c>
      <c r="E398" s="6">
        <v>0</v>
      </c>
    </row>
    <row r="399" spans="2:5" ht="15">
      <c r="B399" s="4" t="s">
        <v>161</v>
      </c>
      <c r="C399" s="4" t="s">
        <v>492</v>
      </c>
      <c r="D399" s="6">
        <v>0</v>
      </c>
      <c r="E399" s="6">
        <v>0</v>
      </c>
    </row>
    <row r="400" spans="2:5" ht="15">
      <c r="B400" s="4" t="s">
        <v>163</v>
      </c>
      <c r="C400" s="4" t="s">
        <v>493</v>
      </c>
      <c r="D400" s="6">
        <v>0</v>
      </c>
      <c r="E400" s="6">
        <v>0</v>
      </c>
    </row>
    <row r="401" spans="2:5" ht="15">
      <c r="B401" s="4" t="s">
        <v>165</v>
      </c>
      <c r="C401" s="4" t="s">
        <v>494</v>
      </c>
      <c r="D401" s="6">
        <v>0</v>
      </c>
      <c r="E401" s="6">
        <v>0</v>
      </c>
    </row>
    <row r="402" spans="2:5" ht="15">
      <c r="B402" s="4" t="s">
        <v>495</v>
      </c>
      <c r="C402" s="4" t="s">
        <v>496</v>
      </c>
      <c r="D402" s="6">
        <v>0</v>
      </c>
      <c r="E402" s="6">
        <v>0</v>
      </c>
    </row>
    <row r="403" spans="2:5" ht="15">
      <c r="B403" s="4" t="s">
        <v>169</v>
      </c>
      <c r="C403" s="4" t="s">
        <v>497</v>
      </c>
      <c r="D403" s="6">
        <v>0</v>
      </c>
      <c r="E403" s="6">
        <v>0</v>
      </c>
    </row>
    <row r="404" spans="2:5" ht="15">
      <c r="B404" s="4" t="s">
        <v>498</v>
      </c>
      <c r="C404" s="4" t="s">
        <v>499</v>
      </c>
      <c r="D404" s="6">
        <v>0</v>
      </c>
      <c r="E404" s="6">
        <v>0</v>
      </c>
    </row>
    <row r="405" spans="2:5" ht="15">
      <c r="B405" s="4" t="s">
        <v>173</v>
      </c>
      <c r="C405" s="4" t="s">
        <v>156</v>
      </c>
      <c r="D405" s="6">
        <v>0</v>
      </c>
      <c r="E405" s="6">
        <v>0</v>
      </c>
    </row>
    <row r="406" spans="2:5" ht="15">
      <c r="B406" s="4"/>
      <c r="C406" s="5" t="s">
        <v>191</v>
      </c>
      <c r="D406" s="6">
        <v>0</v>
      </c>
      <c r="E406" s="6">
        <v>0</v>
      </c>
    </row>
    <row r="407" spans="68:120" ht="12.75"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  <c r="DM407" s="9"/>
      <c r="DN407" s="9"/>
      <c r="DO407" s="9"/>
      <c r="DP407" s="9"/>
    </row>
    <row r="408" ht="44.25">
      <c r="E408" s="2" t="s">
        <v>130</v>
      </c>
    </row>
    <row r="409" ht="44.25">
      <c r="E409" s="10" t="s">
        <v>278</v>
      </c>
    </row>
    <row r="410" ht="15">
      <c r="A410" s="1" t="s">
        <v>1</v>
      </c>
    </row>
    <row r="411" ht="15">
      <c r="B411" s="1" t="s">
        <v>500</v>
      </c>
    </row>
    <row r="412" ht="15">
      <c r="E412" s="2" t="s">
        <v>3</v>
      </c>
    </row>
    <row r="413" spans="2:5" ht="29.25">
      <c r="B413" s="3" t="s">
        <v>4</v>
      </c>
      <c r="C413" s="3" t="s">
        <v>5</v>
      </c>
      <c r="D413" s="3" t="s">
        <v>501</v>
      </c>
      <c r="E413" s="3" t="s">
        <v>501</v>
      </c>
    </row>
    <row r="414" spans="2:5" ht="15">
      <c r="B414" s="4" t="s">
        <v>8</v>
      </c>
      <c r="C414" s="4" t="s">
        <v>502</v>
      </c>
      <c r="D414" s="6">
        <v>0</v>
      </c>
      <c r="E414" s="6">
        <v>0</v>
      </c>
    </row>
    <row r="415" spans="2:5" ht="15">
      <c r="B415" s="4" t="s">
        <v>57</v>
      </c>
      <c r="C415" s="4" t="s">
        <v>503</v>
      </c>
      <c r="D415" s="6">
        <v>0</v>
      </c>
      <c r="E415" s="6">
        <v>0</v>
      </c>
    </row>
    <row r="416" spans="2:5" ht="15">
      <c r="B416" s="4" t="s">
        <v>137</v>
      </c>
      <c r="C416" s="4" t="s">
        <v>504</v>
      </c>
      <c r="D416" s="6">
        <v>0</v>
      </c>
      <c r="E416" s="6">
        <v>0</v>
      </c>
    </row>
    <row r="417" spans="2:5" ht="15">
      <c r="B417" s="4" t="s">
        <v>197</v>
      </c>
      <c r="C417" s="4"/>
      <c r="D417" s="6">
        <v>0</v>
      </c>
      <c r="E417" s="6">
        <v>0</v>
      </c>
    </row>
    <row r="418" spans="2:5" ht="15">
      <c r="B418" s="4" t="s">
        <v>198</v>
      </c>
      <c r="C418" s="5" t="s">
        <v>191</v>
      </c>
      <c r="D418" s="6">
        <v>0</v>
      </c>
      <c r="E418" s="6">
        <v>0</v>
      </c>
    </row>
    <row r="419" spans="68:120" ht="12.75"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  <c r="DN419" s="9"/>
      <c r="DO419" s="9"/>
      <c r="DP419" s="9"/>
    </row>
    <row r="420" ht="44.25">
      <c r="E420" s="2" t="s">
        <v>130</v>
      </c>
    </row>
    <row r="421" ht="44.25">
      <c r="E421" s="10" t="s">
        <v>278</v>
      </c>
    </row>
    <row r="422" ht="15">
      <c r="A422" s="1" t="s">
        <v>1</v>
      </c>
    </row>
    <row r="423" ht="15">
      <c r="B423" s="1" t="s">
        <v>505</v>
      </c>
    </row>
    <row r="424" ht="15">
      <c r="F424" s="2" t="s">
        <v>3</v>
      </c>
    </row>
    <row r="425" spans="2:6" ht="29.25">
      <c r="B425" s="3" t="s">
        <v>4</v>
      </c>
      <c r="C425" s="3" t="s">
        <v>5</v>
      </c>
      <c r="D425" s="3" t="s">
        <v>506</v>
      </c>
      <c r="E425" s="3" t="s">
        <v>501</v>
      </c>
      <c r="F425" s="3" t="s">
        <v>501</v>
      </c>
    </row>
    <row r="426" spans="2:6" ht="15">
      <c r="B426" s="4" t="s">
        <v>133</v>
      </c>
      <c r="C426" s="4" t="s">
        <v>507</v>
      </c>
      <c r="D426" s="6">
        <v>0</v>
      </c>
      <c r="E426" s="6">
        <v>0</v>
      </c>
      <c r="F426" s="6">
        <v>0</v>
      </c>
    </row>
    <row r="427" spans="2:6" ht="15">
      <c r="B427" s="4" t="s">
        <v>135</v>
      </c>
      <c r="C427" s="4" t="s">
        <v>508</v>
      </c>
      <c r="D427" s="6">
        <v>0</v>
      </c>
      <c r="E427" s="6">
        <v>0</v>
      </c>
      <c r="F427" s="6">
        <v>0</v>
      </c>
    </row>
    <row r="428" spans="2:6" ht="15">
      <c r="B428" s="4" t="s">
        <v>412</v>
      </c>
      <c r="C428" s="4" t="s">
        <v>509</v>
      </c>
      <c r="D428" s="6">
        <v>0</v>
      </c>
      <c r="E428" s="6">
        <v>0</v>
      </c>
      <c r="F428" s="6">
        <v>0</v>
      </c>
    </row>
    <row r="429" spans="2:6" ht="15">
      <c r="B429" s="4" t="s">
        <v>139</v>
      </c>
      <c r="C429" s="5" t="s">
        <v>191</v>
      </c>
      <c r="D429" s="6">
        <v>0</v>
      </c>
      <c r="E429" s="6">
        <v>0</v>
      </c>
      <c r="F429" s="6">
        <v>0</v>
      </c>
    </row>
    <row r="430" spans="68:120" ht="12.75"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  <c r="DM430" s="9"/>
      <c r="DN430" s="9"/>
      <c r="DO430" s="9"/>
      <c r="DP430" s="9"/>
    </row>
    <row r="431" ht="44.25">
      <c r="E431" s="2" t="s">
        <v>130</v>
      </c>
    </row>
    <row r="432" ht="44.25">
      <c r="E432" s="10" t="s">
        <v>278</v>
      </c>
    </row>
    <row r="433" ht="15">
      <c r="A433" s="1" t="s">
        <v>1</v>
      </c>
    </row>
    <row r="434" ht="15">
      <c r="B434" s="1" t="s">
        <v>510</v>
      </c>
    </row>
    <row r="435" ht="15">
      <c r="E435" s="2" t="s">
        <v>3</v>
      </c>
    </row>
    <row r="436" spans="2:5" ht="29.25">
      <c r="B436" s="3" t="s">
        <v>4</v>
      </c>
      <c r="C436" s="3" t="s">
        <v>5</v>
      </c>
      <c r="D436" s="3" t="s">
        <v>6</v>
      </c>
      <c r="E436" s="3" t="s">
        <v>7</v>
      </c>
    </row>
    <row r="437" spans="2:5" ht="29.25">
      <c r="B437" s="4" t="s">
        <v>8</v>
      </c>
      <c r="C437" s="4" t="s">
        <v>511</v>
      </c>
      <c r="D437" s="6">
        <v>0</v>
      </c>
      <c r="E437" s="6">
        <v>4252.9</v>
      </c>
    </row>
    <row r="438" spans="2:5" ht="29.25">
      <c r="B438" s="4" t="s">
        <v>57</v>
      </c>
      <c r="C438" s="4" t="s">
        <v>512</v>
      </c>
      <c r="D438" s="6">
        <v>0</v>
      </c>
      <c r="E438" s="6">
        <v>0</v>
      </c>
    </row>
    <row r="439" spans="2:5" ht="29.25">
      <c r="B439" s="4" t="s">
        <v>137</v>
      </c>
      <c r="C439" s="5" t="s">
        <v>513</v>
      </c>
      <c r="D439" s="6">
        <v>0</v>
      </c>
      <c r="E439" s="6">
        <v>4252.9</v>
      </c>
    </row>
    <row r="440" ht="15">
      <c r="B440" s="1" t="s">
        <v>283</v>
      </c>
    </row>
    <row r="441" ht="15">
      <c r="B441" s="2"/>
    </row>
    <row r="442" spans="68:120" ht="12.75"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  <c r="DL442" s="9"/>
      <c r="DM442" s="9"/>
      <c r="DN442" s="9"/>
      <c r="DO442" s="9"/>
      <c r="DP442" s="9"/>
    </row>
    <row r="443" ht="44.25">
      <c r="E443" s="2" t="s">
        <v>130</v>
      </c>
    </row>
    <row r="444" ht="44.25">
      <c r="E444" s="10" t="s">
        <v>278</v>
      </c>
    </row>
    <row r="445" ht="15">
      <c r="A445" s="1" t="s">
        <v>1</v>
      </c>
    </row>
    <row r="446" ht="15">
      <c r="B446" s="1" t="s">
        <v>514</v>
      </c>
    </row>
    <row r="447" ht="15">
      <c r="G447" s="2" t="s">
        <v>3</v>
      </c>
    </row>
    <row r="448" spans="2:7" ht="44.25">
      <c r="B448" s="3" t="s">
        <v>4</v>
      </c>
      <c r="C448" s="3" t="s">
        <v>5</v>
      </c>
      <c r="D448" s="3" t="s">
        <v>515</v>
      </c>
      <c r="E448" s="3" t="s">
        <v>516</v>
      </c>
      <c r="F448" s="3" t="s">
        <v>517</v>
      </c>
      <c r="G448" s="3" t="s">
        <v>518</v>
      </c>
    </row>
    <row r="449" spans="2:7" ht="15">
      <c r="B449" s="4" t="s">
        <v>133</v>
      </c>
      <c r="C449" s="4" t="s">
        <v>519</v>
      </c>
      <c r="D449" s="6"/>
      <c r="E449" s="6"/>
      <c r="F449" s="6"/>
      <c r="G449" s="6"/>
    </row>
    <row r="450" spans="2:7" ht="15">
      <c r="B450" s="4" t="s">
        <v>135</v>
      </c>
      <c r="C450" s="4" t="s">
        <v>520</v>
      </c>
      <c r="D450" s="6"/>
      <c r="E450" s="6"/>
      <c r="F450" s="6"/>
      <c r="G450" s="6"/>
    </row>
    <row r="451" spans="2:7" ht="15">
      <c r="B451" s="4" t="s">
        <v>412</v>
      </c>
      <c r="C451" s="4" t="s">
        <v>521</v>
      </c>
      <c r="D451" s="6"/>
      <c r="E451" s="6"/>
      <c r="F451" s="6"/>
      <c r="G451" s="6"/>
    </row>
    <row r="452" spans="68:120" ht="12.75"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  <c r="DL452" s="9"/>
      <c r="DM452" s="9"/>
      <c r="DN452" s="9"/>
      <c r="DO452" s="9"/>
      <c r="DP452" s="9"/>
    </row>
    <row r="453" ht="44.25">
      <c r="E453" s="2" t="s">
        <v>130</v>
      </c>
    </row>
    <row r="454" ht="44.25">
      <c r="E454" s="10" t="s">
        <v>278</v>
      </c>
    </row>
    <row r="455" ht="15">
      <c r="A455" s="1" t="s">
        <v>1</v>
      </c>
    </row>
    <row r="456" ht="15">
      <c r="B456" s="1" t="s">
        <v>522</v>
      </c>
    </row>
    <row r="457" ht="15">
      <c r="E457" s="2" t="s">
        <v>3</v>
      </c>
    </row>
    <row r="458" spans="2:5" ht="29.25">
      <c r="B458" s="3" t="s">
        <v>4</v>
      </c>
      <c r="C458" s="3" t="s">
        <v>5</v>
      </c>
      <c r="D458" s="3" t="s">
        <v>6</v>
      </c>
      <c r="E458" s="3" t="s">
        <v>7</v>
      </c>
    </row>
    <row r="459" spans="2:5" ht="15">
      <c r="B459" s="4" t="s">
        <v>133</v>
      </c>
      <c r="C459" s="4" t="s">
        <v>523</v>
      </c>
      <c r="D459" s="6">
        <v>0</v>
      </c>
      <c r="E459" s="6">
        <v>0</v>
      </c>
    </row>
    <row r="460" spans="2:5" ht="15">
      <c r="B460" s="4" t="s">
        <v>135</v>
      </c>
      <c r="C460" s="4" t="s">
        <v>524</v>
      </c>
      <c r="D460" s="6">
        <v>0</v>
      </c>
      <c r="E460" s="6">
        <v>0</v>
      </c>
    </row>
    <row r="461" spans="2:5" ht="15">
      <c r="B461" s="4" t="s">
        <v>412</v>
      </c>
      <c r="C461" s="4" t="s">
        <v>525</v>
      </c>
      <c r="D461" s="6">
        <v>0</v>
      </c>
      <c r="E461" s="6">
        <v>0</v>
      </c>
    </row>
    <row r="462" spans="2:5" ht="15">
      <c r="B462" s="4" t="s">
        <v>139</v>
      </c>
      <c r="C462" s="4" t="s">
        <v>526</v>
      </c>
      <c r="D462" s="6">
        <v>0</v>
      </c>
      <c r="E462" s="6">
        <v>0</v>
      </c>
    </row>
    <row r="463" spans="2:5" ht="15">
      <c r="B463" s="4" t="s">
        <v>141</v>
      </c>
      <c r="C463" s="4" t="s">
        <v>527</v>
      </c>
      <c r="D463" s="6">
        <v>0</v>
      </c>
      <c r="E463" s="6">
        <v>0</v>
      </c>
    </row>
    <row r="464" spans="2:5" ht="15">
      <c r="B464" s="4" t="s">
        <v>143</v>
      </c>
      <c r="C464" s="5" t="s">
        <v>191</v>
      </c>
      <c r="D464" s="6">
        <v>0</v>
      </c>
      <c r="E464" s="6">
        <v>0</v>
      </c>
    </row>
    <row r="465" ht="15">
      <c r="B465" s="1" t="s">
        <v>283</v>
      </c>
    </row>
    <row r="466" ht="15">
      <c r="B466" s="2"/>
    </row>
    <row r="467" spans="68:120" ht="12.75"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  <c r="DL467" s="9"/>
      <c r="DM467" s="9"/>
      <c r="DN467" s="9"/>
      <c r="DO467" s="9"/>
      <c r="DP467" s="9"/>
    </row>
    <row r="468" ht="44.25">
      <c r="E468" s="2" t="s">
        <v>130</v>
      </c>
    </row>
    <row r="469" ht="44.25">
      <c r="E469" s="10" t="s">
        <v>278</v>
      </c>
    </row>
    <row r="470" ht="15">
      <c r="A470" s="1" t="s">
        <v>1</v>
      </c>
    </row>
    <row r="471" ht="15">
      <c r="B471" s="1" t="s">
        <v>528</v>
      </c>
    </row>
    <row r="472" ht="15">
      <c r="F472" s="2" t="s">
        <v>3</v>
      </c>
    </row>
    <row r="473" spans="2:6" ht="29.25">
      <c r="B473" s="3" t="s">
        <v>4</v>
      </c>
      <c r="C473" s="3" t="s">
        <v>5</v>
      </c>
      <c r="D473" s="3" t="s">
        <v>529</v>
      </c>
      <c r="E473" s="3" t="s">
        <v>530</v>
      </c>
      <c r="F473" s="3" t="s">
        <v>518</v>
      </c>
    </row>
    <row r="474" spans="2:6" ht="15">
      <c r="B474" s="4" t="s">
        <v>8</v>
      </c>
      <c r="C474" s="4"/>
      <c r="D474" s="6"/>
      <c r="E474" s="6" t="s">
        <v>382</v>
      </c>
      <c r="F474" s="6"/>
    </row>
    <row r="475" spans="68:120" ht="12.75"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  <c r="DK475" s="9"/>
      <c r="DL475" s="9"/>
      <c r="DM475" s="9"/>
      <c r="DN475" s="9"/>
      <c r="DO475" s="9"/>
      <c r="DP475" s="9"/>
    </row>
    <row r="476" ht="44.25">
      <c r="E476" s="2" t="s">
        <v>130</v>
      </c>
    </row>
    <row r="477" ht="44.25">
      <c r="E477" s="10" t="s">
        <v>278</v>
      </c>
    </row>
    <row r="478" ht="15">
      <c r="A478" s="1" t="s">
        <v>1</v>
      </c>
    </row>
    <row r="479" ht="15">
      <c r="B479" s="1" t="s">
        <v>531</v>
      </c>
    </row>
    <row r="480" ht="15">
      <c r="O480" s="2" t="s">
        <v>3</v>
      </c>
    </row>
    <row r="481" spans="2:15" ht="44.25">
      <c r="B481" s="3" t="s">
        <v>4</v>
      </c>
      <c r="C481" s="3" t="s">
        <v>5</v>
      </c>
      <c r="D481" s="3" t="s">
        <v>7</v>
      </c>
      <c r="E481" s="3" t="s">
        <v>532</v>
      </c>
      <c r="F481" s="3" t="s">
        <v>533</v>
      </c>
      <c r="G481" s="3" t="s">
        <v>534</v>
      </c>
      <c r="H481" s="3" t="s">
        <v>535</v>
      </c>
      <c r="I481" s="3" t="s">
        <v>536</v>
      </c>
      <c r="J481" s="3" t="s">
        <v>537</v>
      </c>
      <c r="K481" s="3" t="s">
        <v>538</v>
      </c>
      <c r="L481" s="3" t="s">
        <v>539</v>
      </c>
      <c r="M481" s="3" t="s">
        <v>540</v>
      </c>
      <c r="N481" s="3" t="s">
        <v>530</v>
      </c>
      <c r="O481" s="3" t="s">
        <v>7</v>
      </c>
    </row>
    <row r="482" spans="2:15" ht="15">
      <c r="B482" s="4"/>
      <c r="C482" s="5" t="s">
        <v>541</v>
      </c>
      <c r="D482" s="6">
        <v>0</v>
      </c>
      <c r="E482" s="6">
        <v>0</v>
      </c>
      <c r="F482" s="6">
        <v>0</v>
      </c>
      <c r="G482" s="6">
        <v>0</v>
      </c>
      <c r="H482" s="6">
        <v>0</v>
      </c>
      <c r="I482" s="6">
        <v>0</v>
      </c>
      <c r="J482" s="6">
        <v>0</v>
      </c>
      <c r="K482" s="6">
        <v>0</v>
      </c>
      <c r="L482" s="6">
        <v>0</v>
      </c>
      <c r="M482" s="6">
        <v>0</v>
      </c>
      <c r="N482" s="6">
        <f aca="true" t="shared" si="9" ref="N482:N493">SUM(E482:M482)</f>
        <v>0</v>
      </c>
      <c r="O482" s="6">
        <f>D482-N482</f>
        <v>0</v>
      </c>
    </row>
    <row r="483" spans="2:15" ht="15">
      <c r="B483" s="4" t="s">
        <v>335</v>
      </c>
      <c r="C483" s="4" t="s">
        <v>327</v>
      </c>
      <c r="D483" s="6">
        <v>2480362.8</v>
      </c>
      <c r="E483" s="6">
        <v>0</v>
      </c>
      <c r="F483" s="6">
        <v>0</v>
      </c>
      <c r="G483" s="6">
        <v>0</v>
      </c>
      <c r="H483" s="6">
        <v>0</v>
      </c>
      <c r="I483" s="6">
        <v>0</v>
      </c>
      <c r="J483" s="6">
        <v>0</v>
      </c>
      <c r="K483" s="6">
        <v>0</v>
      </c>
      <c r="L483" s="6">
        <v>0</v>
      </c>
      <c r="M483" s="6">
        <v>0</v>
      </c>
      <c r="N483" s="6">
        <f t="shared" si="9"/>
        <v>0</v>
      </c>
      <c r="O483" s="6">
        <f>D483+N483</f>
        <v>2480362.8</v>
      </c>
    </row>
    <row r="484" spans="2:15" ht="15">
      <c r="B484" s="4" t="s">
        <v>336</v>
      </c>
      <c r="C484" s="4" t="s">
        <v>328</v>
      </c>
      <c r="D484" s="6">
        <v>66419385.5</v>
      </c>
      <c r="E484" s="6">
        <v>414071.5</v>
      </c>
      <c r="F484" s="6">
        <v>0</v>
      </c>
      <c r="G484" s="6">
        <v>5994336.9</v>
      </c>
      <c r="H484" s="6">
        <v>0</v>
      </c>
      <c r="I484" s="6">
        <v>0</v>
      </c>
      <c r="J484" s="6">
        <v>0</v>
      </c>
      <c r="K484" s="6">
        <v>0</v>
      </c>
      <c r="L484" s="6">
        <v>0</v>
      </c>
      <c r="M484" s="6"/>
      <c r="N484" s="6">
        <f t="shared" si="9"/>
        <v>6408408.4</v>
      </c>
      <c r="O484" s="6">
        <v>71914624.7</v>
      </c>
    </row>
    <row r="485" spans="2:15" ht="15">
      <c r="B485" s="4" t="s">
        <v>337</v>
      </c>
      <c r="C485" s="4" t="s">
        <v>542</v>
      </c>
      <c r="D485" s="6">
        <v>0</v>
      </c>
      <c r="E485" s="6">
        <v>0</v>
      </c>
      <c r="F485" s="6">
        <v>0</v>
      </c>
      <c r="G485" s="6">
        <v>0</v>
      </c>
      <c r="H485" s="6">
        <v>0</v>
      </c>
      <c r="I485" s="6">
        <v>0</v>
      </c>
      <c r="J485" s="6">
        <v>0</v>
      </c>
      <c r="K485" s="6">
        <v>0</v>
      </c>
      <c r="L485" s="6">
        <v>0</v>
      </c>
      <c r="M485" s="6">
        <v>0</v>
      </c>
      <c r="N485" s="6">
        <f t="shared" si="9"/>
        <v>0</v>
      </c>
      <c r="O485" s="6">
        <f aca="true" t="shared" si="10" ref="O485:O486">D485+N485</f>
        <v>0</v>
      </c>
    </row>
    <row r="486" spans="2:15" ht="15">
      <c r="B486" s="4" t="s">
        <v>339</v>
      </c>
      <c r="C486" s="4" t="s">
        <v>543</v>
      </c>
      <c r="D486" s="6">
        <v>0</v>
      </c>
      <c r="E486" s="6">
        <v>0</v>
      </c>
      <c r="F486" s="6">
        <v>0</v>
      </c>
      <c r="G486" s="6">
        <v>0</v>
      </c>
      <c r="H486" s="6">
        <v>0</v>
      </c>
      <c r="I486" s="6">
        <v>0</v>
      </c>
      <c r="J486" s="6">
        <v>0</v>
      </c>
      <c r="K486" s="6">
        <v>0</v>
      </c>
      <c r="L486" s="6">
        <v>0</v>
      </c>
      <c r="M486" s="6">
        <v>0</v>
      </c>
      <c r="N486" s="6">
        <f t="shared" si="9"/>
        <v>0</v>
      </c>
      <c r="O486" s="6">
        <f t="shared" si="10"/>
        <v>0</v>
      </c>
    </row>
    <row r="487" spans="2:15" ht="15">
      <c r="B487" s="4" t="s">
        <v>345</v>
      </c>
      <c r="C487" s="4" t="s">
        <v>544</v>
      </c>
      <c r="D487" s="6">
        <v>15715700.3</v>
      </c>
      <c r="E487" s="6">
        <v>666640.6</v>
      </c>
      <c r="F487" s="6">
        <v>0</v>
      </c>
      <c r="G487" s="6">
        <v>734969.5</v>
      </c>
      <c r="H487" s="6">
        <v>0</v>
      </c>
      <c r="I487" s="6">
        <v>0</v>
      </c>
      <c r="J487" s="6">
        <v>0</v>
      </c>
      <c r="K487" s="6">
        <v>0</v>
      </c>
      <c r="L487" s="6">
        <v>0</v>
      </c>
      <c r="M487" s="6">
        <v>11000</v>
      </c>
      <c r="N487" s="6">
        <f t="shared" si="9"/>
        <v>1412610.1</v>
      </c>
      <c r="O487" s="6">
        <v>16866381.1</v>
      </c>
    </row>
    <row r="488" spans="2:15" ht="15">
      <c r="B488" s="4" t="s">
        <v>353</v>
      </c>
      <c r="C488" s="4" t="s">
        <v>330</v>
      </c>
      <c r="D488" s="6">
        <v>1853679</v>
      </c>
      <c r="E488" s="6">
        <v>19500</v>
      </c>
      <c r="F488" s="6">
        <v>0</v>
      </c>
      <c r="G488" s="6">
        <v>0</v>
      </c>
      <c r="H488" s="6">
        <v>0</v>
      </c>
      <c r="I488" s="6">
        <v>0</v>
      </c>
      <c r="J488" s="6">
        <v>0</v>
      </c>
      <c r="K488" s="6">
        <v>0</v>
      </c>
      <c r="L488" s="6">
        <v>0</v>
      </c>
      <c r="M488" s="6">
        <v>0</v>
      </c>
      <c r="N488" s="6">
        <f t="shared" si="9"/>
        <v>19500</v>
      </c>
      <c r="O488" s="6">
        <v>1816291.5</v>
      </c>
    </row>
    <row r="489" spans="2:15" ht="15">
      <c r="B489" s="4" t="s">
        <v>355</v>
      </c>
      <c r="C489" s="4" t="s">
        <v>331</v>
      </c>
      <c r="D489" s="6">
        <v>171997.4</v>
      </c>
      <c r="E489" s="6">
        <v>7832</v>
      </c>
      <c r="F489" s="6">
        <v>0</v>
      </c>
      <c r="G489" s="6">
        <v>0</v>
      </c>
      <c r="H489" s="6">
        <v>0</v>
      </c>
      <c r="I489" s="6">
        <v>0</v>
      </c>
      <c r="J489" s="6">
        <v>0</v>
      </c>
      <c r="K489" s="6">
        <v>0</v>
      </c>
      <c r="L489" s="6">
        <v>0</v>
      </c>
      <c r="M489" s="6">
        <v>0</v>
      </c>
      <c r="N489" s="6">
        <f t="shared" si="9"/>
        <v>7832</v>
      </c>
      <c r="O489" s="6">
        <f>D489+N489</f>
        <v>179829.4</v>
      </c>
    </row>
    <row r="490" spans="2:15" ht="15">
      <c r="B490" s="4" t="s">
        <v>357</v>
      </c>
      <c r="C490" s="4" t="s">
        <v>332</v>
      </c>
      <c r="D490" s="6">
        <v>299275.5</v>
      </c>
      <c r="E490" s="6">
        <v>23766.3</v>
      </c>
      <c r="F490" s="6">
        <v>0</v>
      </c>
      <c r="G490" s="6">
        <v>0</v>
      </c>
      <c r="H490" s="6">
        <v>0</v>
      </c>
      <c r="I490" s="6">
        <v>0</v>
      </c>
      <c r="J490" s="6">
        <v>0</v>
      </c>
      <c r="K490" s="6">
        <v>0</v>
      </c>
      <c r="L490" s="6">
        <v>0</v>
      </c>
      <c r="M490" s="6">
        <v>1.5</v>
      </c>
      <c r="N490" s="6">
        <f t="shared" si="9"/>
        <v>23767.8</v>
      </c>
      <c r="O490" s="6">
        <v>305261.8</v>
      </c>
    </row>
    <row r="491" spans="2:15" ht="15">
      <c r="B491" s="4" t="s">
        <v>545</v>
      </c>
      <c r="C491" s="4" t="s">
        <v>40</v>
      </c>
      <c r="D491" s="6">
        <v>0</v>
      </c>
      <c r="E491" s="6">
        <v>0</v>
      </c>
      <c r="F491" s="6">
        <v>0</v>
      </c>
      <c r="G491" s="6">
        <v>0</v>
      </c>
      <c r="H491" s="6">
        <v>0</v>
      </c>
      <c r="I491" s="6">
        <v>0</v>
      </c>
      <c r="J491" s="6">
        <v>0</v>
      </c>
      <c r="K491" s="6">
        <v>0</v>
      </c>
      <c r="L491" s="6">
        <v>0</v>
      </c>
      <c r="M491" s="6">
        <v>0</v>
      </c>
      <c r="N491" s="6">
        <f t="shared" si="9"/>
        <v>0</v>
      </c>
      <c r="O491" s="6">
        <f>D491+N491</f>
        <v>0</v>
      </c>
    </row>
    <row r="492" spans="2:15" ht="15">
      <c r="B492" s="4" t="s">
        <v>546</v>
      </c>
      <c r="C492" s="4" t="s">
        <v>547</v>
      </c>
      <c r="D492" s="6">
        <v>12515632.1</v>
      </c>
      <c r="E492" s="6">
        <v>0</v>
      </c>
      <c r="F492" s="6">
        <v>0</v>
      </c>
      <c r="G492" s="6">
        <v>1883487</v>
      </c>
      <c r="H492" s="6">
        <v>0</v>
      </c>
      <c r="I492" s="6">
        <v>0</v>
      </c>
      <c r="J492" s="6">
        <v>0</v>
      </c>
      <c r="K492" s="6">
        <v>0</v>
      </c>
      <c r="L492" s="6">
        <v>0</v>
      </c>
      <c r="M492" s="6">
        <v>0</v>
      </c>
      <c r="N492" s="6">
        <f t="shared" si="9"/>
        <v>1883487</v>
      </c>
      <c r="O492" s="6">
        <v>14390143.3</v>
      </c>
    </row>
    <row r="493" spans="2:15" ht="15">
      <c r="B493" s="4" t="s">
        <v>548</v>
      </c>
      <c r="C493" s="4" t="s">
        <v>549</v>
      </c>
      <c r="D493" s="6">
        <v>0</v>
      </c>
      <c r="E493" s="6">
        <v>0</v>
      </c>
      <c r="F493" s="6">
        <v>0</v>
      </c>
      <c r="G493" s="6">
        <v>0</v>
      </c>
      <c r="H493" s="6">
        <v>0</v>
      </c>
      <c r="I493" s="6">
        <v>0</v>
      </c>
      <c r="J493" s="6">
        <v>0</v>
      </c>
      <c r="K493" s="6">
        <v>0</v>
      </c>
      <c r="L493" s="6">
        <v>0</v>
      </c>
      <c r="M493" s="6">
        <v>0</v>
      </c>
      <c r="N493" s="6">
        <f t="shared" si="9"/>
        <v>0</v>
      </c>
      <c r="O493" s="6">
        <f>D493+N493</f>
        <v>0</v>
      </c>
    </row>
    <row r="494" spans="2:15" ht="15">
      <c r="B494" s="4" t="s">
        <v>550</v>
      </c>
      <c r="C494" s="5" t="s">
        <v>551</v>
      </c>
      <c r="D494" s="6">
        <f>SUM(D483:D492)</f>
        <v>99456032.6</v>
      </c>
      <c r="E494" s="6">
        <f>SUM(E483:E492)</f>
        <v>1131810.4</v>
      </c>
      <c r="F494" s="6">
        <f>SUM(F483:F492)</f>
        <v>0</v>
      </c>
      <c r="G494" s="6">
        <f>SUM(G483:G492)</f>
        <v>8612793.4</v>
      </c>
      <c r="H494" s="6">
        <f>SUM(H483:H492)</f>
        <v>0</v>
      </c>
      <c r="I494" s="6">
        <f>SUM(I483:I492)</f>
        <v>0</v>
      </c>
      <c r="J494" s="6">
        <f>SUM(J483:J492)</f>
        <v>0</v>
      </c>
      <c r="K494" s="6">
        <f>SUM(K483:K492)</f>
        <v>0</v>
      </c>
      <c r="L494" s="6">
        <f>SUM(L483:L492)</f>
        <v>0</v>
      </c>
      <c r="M494" s="6">
        <f>SUM(M483:M492)</f>
        <v>11001.5</v>
      </c>
      <c r="N494" s="6">
        <f>SUM(N483:N492)</f>
        <v>9755605.3</v>
      </c>
      <c r="O494" s="6">
        <f>SUM(O483:O492)</f>
        <v>107952894.60000001</v>
      </c>
    </row>
    <row r="495" spans="2:15" ht="15">
      <c r="B495" s="4"/>
      <c r="C495" s="5" t="s">
        <v>552</v>
      </c>
      <c r="D495" s="6">
        <v>0</v>
      </c>
      <c r="E495" s="6">
        <v>0</v>
      </c>
      <c r="F495" s="6">
        <v>0</v>
      </c>
      <c r="G495" s="6">
        <v>0</v>
      </c>
      <c r="H495" s="6">
        <v>0</v>
      </c>
      <c r="I495" s="6">
        <v>0</v>
      </c>
      <c r="J495" s="6">
        <v>0</v>
      </c>
      <c r="K495" s="6">
        <v>0</v>
      </c>
      <c r="L495" s="6">
        <v>0</v>
      </c>
      <c r="M495" s="6">
        <v>0</v>
      </c>
      <c r="N495" s="6">
        <f aca="true" t="shared" si="11" ref="N495:N505">SUM(E495:M495)</f>
        <v>0</v>
      </c>
      <c r="O495" s="6">
        <f aca="true" t="shared" si="12" ref="O495:O505">D495+N495</f>
        <v>0</v>
      </c>
    </row>
    <row r="496" spans="2:15" ht="15">
      <c r="B496" s="4" t="s">
        <v>359</v>
      </c>
      <c r="C496" s="4" t="s">
        <v>384</v>
      </c>
      <c r="D496" s="6">
        <v>0</v>
      </c>
      <c r="E496" s="6">
        <v>0</v>
      </c>
      <c r="F496" s="6">
        <v>0</v>
      </c>
      <c r="G496" s="6">
        <v>0</v>
      </c>
      <c r="H496" s="6">
        <v>0</v>
      </c>
      <c r="I496" s="6">
        <v>0</v>
      </c>
      <c r="J496" s="6">
        <v>0</v>
      </c>
      <c r="K496" s="6">
        <v>0</v>
      </c>
      <c r="L496" s="6">
        <v>0</v>
      </c>
      <c r="M496" s="6">
        <v>0</v>
      </c>
      <c r="N496" s="6">
        <f t="shared" si="11"/>
        <v>0</v>
      </c>
      <c r="O496" s="6">
        <f t="shared" si="12"/>
        <v>0</v>
      </c>
    </row>
    <row r="497" spans="2:15" ht="15">
      <c r="B497" s="4" t="s">
        <v>102</v>
      </c>
      <c r="C497" s="4" t="s">
        <v>385</v>
      </c>
      <c r="D497" s="6">
        <v>229350</v>
      </c>
      <c r="E497" s="6">
        <v>18556.3</v>
      </c>
      <c r="F497" s="6">
        <v>0</v>
      </c>
      <c r="G497" s="6">
        <v>0</v>
      </c>
      <c r="H497" s="6">
        <v>0</v>
      </c>
      <c r="I497" s="6">
        <v>0</v>
      </c>
      <c r="J497" s="6">
        <v>0</v>
      </c>
      <c r="K497" s="6">
        <v>0</v>
      </c>
      <c r="L497" s="6">
        <v>0</v>
      </c>
      <c r="M497" s="6">
        <v>0</v>
      </c>
      <c r="N497" s="6">
        <f t="shared" si="11"/>
        <v>18556.3</v>
      </c>
      <c r="O497" s="6">
        <f t="shared" si="12"/>
        <v>247906.3</v>
      </c>
    </row>
    <row r="498" spans="2:15" ht="15">
      <c r="B498" s="4" t="s">
        <v>360</v>
      </c>
      <c r="C498" s="4" t="s">
        <v>553</v>
      </c>
      <c r="D498" s="6">
        <v>229350</v>
      </c>
      <c r="E498" s="6">
        <v>18556.3</v>
      </c>
      <c r="F498" s="6">
        <v>0</v>
      </c>
      <c r="G498" s="6">
        <v>0</v>
      </c>
      <c r="H498" s="6">
        <v>0</v>
      </c>
      <c r="I498" s="6">
        <v>0</v>
      </c>
      <c r="J498" s="6">
        <v>0</v>
      </c>
      <c r="K498" s="6">
        <v>0</v>
      </c>
      <c r="L498" s="6">
        <v>0</v>
      </c>
      <c r="M498" s="6">
        <v>0</v>
      </c>
      <c r="N498" s="6">
        <f t="shared" si="11"/>
        <v>18556.3</v>
      </c>
      <c r="O498" s="6">
        <f t="shared" si="12"/>
        <v>247906.3</v>
      </c>
    </row>
    <row r="499" spans="2:15" ht="15">
      <c r="B499" s="4" t="s">
        <v>362</v>
      </c>
      <c r="C499" s="4" t="s">
        <v>554</v>
      </c>
      <c r="D499" s="6">
        <v>0</v>
      </c>
      <c r="E499" s="6">
        <v>0</v>
      </c>
      <c r="F499" s="6">
        <v>0</v>
      </c>
      <c r="G499" s="6">
        <v>0</v>
      </c>
      <c r="H499" s="6">
        <v>0</v>
      </c>
      <c r="I499" s="6">
        <v>0</v>
      </c>
      <c r="J499" s="6">
        <v>0</v>
      </c>
      <c r="K499" s="6">
        <v>0</v>
      </c>
      <c r="L499" s="6">
        <v>0</v>
      </c>
      <c r="M499" s="6">
        <v>0</v>
      </c>
      <c r="N499" s="6">
        <f t="shared" si="11"/>
        <v>0</v>
      </c>
      <c r="O499" s="6">
        <f t="shared" si="12"/>
        <v>0</v>
      </c>
    </row>
    <row r="500" spans="2:15" ht="15">
      <c r="B500" s="4" t="s">
        <v>366</v>
      </c>
      <c r="C500" s="4" t="s">
        <v>386</v>
      </c>
      <c r="D500" s="6">
        <v>0</v>
      </c>
      <c r="E500" s="6">
        <v>0</v>
      </c>
      <c r="F500" s="6">
        <v>0</v>
      </c>
      <c r="G500" s="6">
        <v>0</v>
      </c>
      <c r="H500" s="6">
        <v>0</v>
      </c>
      <c r="I500" s="6">
        <v>0</v>
      </c>
      <c r="J500" s="6">
        <v>0</v>
      </c>
      <c r="K500" s="6">
        <v>0</v>
      </c>
      <c r="L500" s="6">
        <v>0</v>
      </c>
      <c r="M500" s="6">
        <v>0</v>
      </c>
      <c r="N500" s="6">
        <f t="shared" si="11"/>
        <v>0</v>
      </c>
      <c r="O500" s="6">
        <f t="shared" si="12"/>
        <v>0</v>
      </c>
    </row>
    <row r="501" spans="2:15" ht="15">
      <c r="B501" s="4" t="s">
        <v>373</v>
      </c>
      <c r="C501" s="4" t="s">
        <v>387</v>
      </c>
      <c r="D501" s="6">
        <v>0</v>
      </c>
      <c r="E501" s="6">
        <v>0</v>
      </c>
      <c r="F501" s="6">
        <v>0</v>
      </c>
      <c r="G501" s="6">
        <v>0</v>
      </c>
      <c r="H501" s="6">
        <v>0</v>
      </c>
      <c r="I501" s="6">
        <v>0</v>
      </c>
      <c r="J501" s="6">
        <v>0</v>
      </c>
      <c r="K501" s="6">
        <v>0</v>
      </c>
      <c r="L501" s="6">
        <v>0</v>
      </c>
      <c r="M501" s="6">
        <v>0</v>
      </c>
      <c r="N501" s="6">
        <f t="shared" si="11"/>
        <v>0</v>
      </c>
      <c r="O501" s="6">
        <f t="shared" si="12"/>
        <v>0</v>
      </c>
    </row>
    <row r="502" spans="2:15" ht="15">
      <c r="B502" s="4" t="s">
        <v>555</v>
      </c>
      <c r="C502" s="4" t="s">
        <v>388</v>
      </c>
      <c r="D502" s="6">
        <v>0</v>
      </c>
      <c r="E502" s="6">
        <v>0</v>
      </c>
      <c r="F502" s="6">
        <v>0</v>
      </c>
      <c r="G502" s="6">
        <v>0</v>
      </c>
      <c r="H502" s="6">
        <v>0</v>
      </c>
      <c r="I502" s="6">
        <v>0</v>
      </c>
      <c r="J502" s="6">
        <v>0</v>
      </c>
      <c r="K502" s="6">
        <v>0</v>
      </c>
      <c r="L502" s="6">
        <v>0</v>
      </c>
      <c r="M502" s="6">
        <v>0</v>
      </c>
      <c r="N502" s="6">
        <f t="shared" si="11"/>
        <v>0</v>
      </c>
      <c r="O502" s="6">
        <f t="shared" si="12"/>
        <v>0</v>
      </c>
    </row>
    <row r="503" spans="2:15" ht="15">
      <c r="B503" s="4" t="s">
        <v>556</v>
      </c>
      <c r="C503" s="4" t="s">
        <v>389</v>
      </c>
      <c r="D503" s="6">
        <v>0</v>
      </c>
      <c r="E503" s="6">
        <v>0</v>
      </c>
      <c r="F503" s="6">
        <v>0</v>
      </c>
      <c r="G503" s="6">
        <v>0</v>
      </c>
      <c r="H503" s="6">
        <v>0</v>
      </c>
      <c r="I503" s="6">
        <v>0</v>
      </c>
      <c r="J503" s="6">
        <v>0</v>
      </c>
      <c r="K503" s="6">
        <v>0</v>
      </c>
      <c r="L503" s="6">
        <v>0</v>
      </c>
      <c r="M503" s="6">
        <v>2465395</v>
      </c>
      <c r="N503" s="6">
        <f t="shared" si="11"/>
        <v>2465395</v>
      </c>
      <c r="O503" s="6">
        <f t="shared" si="12"/>
        <v>2465395</v>
      </c>
    </row>
    <row r="504" spans="2:15" ht="15">
      <c r="B504" s="4" t="s">
        <v>557</v>
      </c>
      <c r="C504" s="4" t="s">
        <v>390</v>
      </c>
      <c r="D504" s="6">
        <v>0</v>
      </c>
      <c r="E504" s="6">
        <v>0</v>
      </c>
      <c r="F504" s="6">
        <v>0</v>
      </c>
      <c r="G504" s="6">
        <v>0</v>
      </c>
      <c r="H504" s="6">
        <v>0</v>
      </c>
      <c r="I504" s="6">
        <v>0</v>
      </c>
      <c r="J504" s="6">
        <v>0</v>
      </c>
      <c r="K504" s="6">
        <v>0</v>
      </c>
      <c r="L504" s="6">
        <v>0</v>
      </c>
      <c r="M504" s="6">
        <v>0</v>
      </c>
      <c r="N504" s="6">
        <f t="shared" si="11"/>
        <v>0</v>
      </c>
      <c r="O504" s="6">
        <f t="shared" si="12"/>
        <v>0</v>
      </c>
    </row>
    <row r="505" spans="2:15" ht="29.25">
      <c r="B505" s="4" t="s">
        <v>558</v>
      </c>
      <c r="C505" s="4" t="s">
        <v>559</v>
      </c>
      <c r="D505" s="6">
        <v>0</v>
      </c>
      <c r="E505" s="6">
        <v>0</v>
      </c>
      <c r="F505" s="6">
        <v>0</v>
      </c>
      <c r="G505" s="6">
        <v>0</v>
      </c>
      <c r="H505" s="6">
        <v>0</v>
      </c>
      <c r="I505" s="6">
        <v>0</v>
      </c>
      <c r="J505" s="6">
        <v>0</v>
      </c>
      <c r="K505" s="6">
        <v>0</v>
      </c>
      <c r="L505" s="6">
        <v>0</v>
      </c>
      <c r="M505" s="6">
        <v>0</v>
      </c>
      <c r="N505" s="6">
        <f t="shared" si="11"/>
        <v>0</v>
      </c>
      <c r="O505" s="6">
        <f t="shared" si="12"/>
        <v>0</v>
      </c>
    </row>
    <row r="506" spans="2:15" ht="15">
      <c r="B506" s="4" t="s">
        <v>560</v>
      </c>
      <c r="C506" s="5" t="s">
        <v>561</v>
      </c>
      <c r="D506" s="6">
        <f>D498</f>
        <v>229350</v>
      </c>
      <c r="E506" s="6">
        <f>E498</f>
        <v>18556.3</v>
      </c>
      <c r="F506" s="6">
        <f>F498</f>
        <v>0</v>
      </c>
      <c r="G506" s="6">
        <f>G498</f>
        <v>0</v>
      </c>
      <c r="H506" s="6">
        <f>H498</f>
        <v>0</v>
      </c>
      <c r="I506" s="6">
        <f>I498</f>
        <v>0</v>
      </c>
      <c r="J506" s="6">
        <f>J498</f>
        <v>0</v>
      </c>
      <c r="K506" s="6">
        <f>K498</f>
        <v>0</v>
      </c>
      <c r="L506" s="6">
        <f>L498</f>
        <v>0</v>
      </c>
      <c r="M506" s="6">
        <f>M498</f>
        <v>0</v>
      </c>
      <c r="N506" s="6">
        <f>N498</f>
        <v>18556.3</v>
      </c>
      <c r="O506" s="6">
        <f>O498</f>
        <v>247906.3</v>
      </c>
    </row>
    <row r="507" spans="2:15" ht="15">
      <c r="B507" s="4" t="s">
        <v>137</v>
      </c>
      <c r="C507" s="5" t="s">
        <v>562</v>
      </c>
      <c r="D507" s="6">
        <v>0</v>
      </c>
      <c r="E507" s="6">
        <v>0</v>
      </c>
      <c r="F507" s="6">
        <v>0</v>
      </c>
      <c r="G507" s="6">
        <v>0</v>
      </c>
      <c r="H507" s="6">
        <v>0</v>
      </c>
      <c r="I507" s="6">
        <v>0</v>
      </c>
      <c r="J507" s="6">
        <v>0</v>
      </c>
      <c r="K507" s="6">
        <v>0</v>
      </c>
      <c r="L507" s="6">
        <v>0</v>
      </c>
      <c r="M507" s="6">
        <v>0</v>
      </c>
      <c r="N507" s="6">
        <f aca="true" t="shared" si="13" ref="N507:N509">SUM(E507:M507)</f>
        <v>0</v>
      </c>
      <c r="O507" s="6">
        <f aca="true" t="shared" si="14" ref="O507:O509">D507+N507</f>
        <v>0</v>
      </c>
    </row>
    <row r="508" spans="2:15" ht="15">
      <c r="B508" s="4" t="s">
        <v>253</v>
      </c>
      <c r="C508" s="4" t="s">
        <v>563</v>
      </c>
      <c r="D508" s="6">
        <v>0</v>
      </c>
      <c r="E508" s="6">
        <v>0</v>
      </c>
      <c r="F508" s="6">
        <v>0</v>
      </c>
      <c r="G508" s="6">
        <v>0</v>
      </c>
      <c r="H508" s="6">
        <v>0</v>
      </c>
      <c r="I508" s="6">
        <v>0</v>
      </c>
      <c r="J508" s="6">
        <v>0</v>
      </c>
      <c r="K508" s="6">
        <v>0</v>
      </c>
      <c r="L508" s="6">
        <v>0</v>
      </c>
      <c r="M508" s="6">
        <v>0</v>
      </c>
      <c r="N508" s="6">
        <f t="shared" si="13"/>
        <v>0</v>
      </c>
      <c r="O508" s="6">
        <f t="shared" si="14"/>
        <v>0</v>
      </c>
    </row>
    <row r="509" spans="2:15" ht="15">
      <c r="B509" s="4" t="s">
        <v>261</v>
      </c>
      <c r="C509" s="4" t="s">
        <v>38</v>
      </c>
      <c r="D509" s="6">
        <v>0</v>
      </c>
      <c r="E509" s="6">
        <v>0</v>
      </c>
      <c r="F509" s="6">
        <v>0</v>
      </c>
      <c r="G509" s="6">
        <v>0</v>
      </c>
      <c r="H509" s="6">
        <v>0</v>
      </c>
      <c r="I509" s="6">
        <v>0</v>
      </c>
      <c r="J509" s="6">
        <v>0</v>
      </c>
      <c r="K509" s="6">
        <v>0</v>
      </c>
      <c r="L509" s="6">
        <v>0</v>
      </c>
      <c r="M509" s="6">
        <v>0</v>
      </c>
      <c r="N509" s="6">
        <f t="shared" si="13"/>
        <v>0</v>
      </c>
      <c r="O509" s="6">
        <f t="shared" si="14"/>
        <v>0</v>
      </c>
    </row>
    <row r="510" spans="2:15" ht="15">
      <c r="B510" s="4" t="s">
        <v>197</v>
      </c>
      <c r="C510" s="5" t="s">
        <v>191</v>
      </c>
      <c r="D510" s="6">
        <f>D494+D506</f>
        <v>99685382.6</v>
      </c>
      <c r="E510" s="6">
        <f>E494+E506</f>
        <v>1150366.7</v>
      </c>
      <c r="F510" s="6">
        <f>F494+F506</f>
        <v>0</v>
      </c>
      <c r="G510" s="6">
        <f>G494+G506</f>
        <v>8612793.4</v>
      </c>
      <c r="H510" s="6">
        <f>H494+H506</f>
        <v>0</v>
      </c>
      <c r="I510" s="6">
        <f>I494+I506</f>
        <v>0</v>
      </c>
      <c r="J510" s="6">
        <f>J494+J506</f>
        <v>0</v>
      </c>
      <c r="K510" s="6">
        <f>K494+K506</f>
        <v>0</v>
      </c>
      <c r="L510" s="6">
        <f>L494+L506</f>
        <v>0</v>
      </c>
      <c r="M510" s="6">
        <f>M494+M506</f>
        <v>11001.5</v>
      </c>
      <c r="N510" s="6">
        <f>N494+N506</f>
        <v>9774161.600000001</v>
      </c>
      <c r="O510" s="6">
        <v>108200801.2</v>
      </c>
    </row>
    <row r="511" spans="68:120" ht="12.75"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  <c r="DK511" s="9"/>
      <c r="DL511" s="9"/>
      <c r="DM511" s="9"/>
      <c r="DN511" s="9"/>
      <c r="DO511" s="9"/>
      <c r="DP511" s="9"/>
    </row>
    <row r="512" ht="44.25">
      <c r="E512" s="2" t="s">
        <v>130</v>
      </c>
    </row>
    <row r="513" ht="44.25">
      <c r="E513" s="10" t="s">
        <v>278</v>
      </c>
    </row>
    <row r="514" ht="15">
      <c r="A514" s="1" t="s">
        <v>1</v>
      </c>
    </row>
    <row r="515" ht="15">
      <c r="B515" s="1" t="s">
        <v>564</v>
      </c>
    </row>
    <row r="516" ht="15">
      <c r="E516" s="2" t="s">
        <v>3</v>
      </c>
    </row>
    <row r="517" spans="2:5" ht="15">
      <c r="B517" s="3" t="s">
        <v>4</v>
      </c>
      <c r="C517" s="3" t="s">
        <v>5</v>
      </c>
      <c r="D517" s="3" t="s">
        <v>565</v>
      </c>
      <c r="E517" s="3" t="s">
        <v>565</v>
      </c>
    </row>
    <row r="518" spans="2:5" ht="15">
      <c r="B518" s="4" t="s">
        <v>133</v>
      </c>
      <c r="C518" s="4" t="s">
        <v>478</v>
      </c>
      <c r="D518" s="6">
        <v>4798978.1</v>
      </c>
      <c r="E518" s="6">
        <v>5651510.1</v>
      </c>
    </row>
    <row r="519" spans="2:5" ht="29.25">
      <c r="B519" s="4" t="s">
        <v>135</v>
      </c>
      <c r="C519" s="4" t="s">
        <v>479</v>
      </c>
      <c r="D519" s="6">
        <v>651867.3</v>
      </c>
      <c r="E519" s="6">
        <v>771174.4</v>
      </c>
    </row>
    <row r="520" spans="2:5" ht="29.25">
      <c r="B520" s="4" t="s">
        <v>412</v>
      </c>
      <c r="C520" s="4" t="s">
        <v>480</v>
      </c>
      <c r="D520" s="6">
        <v>26648.2</v>
      </c>
      <c r="E520" s="6">
        <v>160463.9</v>
      </c>
    </row>
    <row r="521" spans="2:5" ht="15">
      <c r="B521" s="4" t="s">
        <v>139</v>
      </c>
      <c r="C521" s="4" t="s">
        <v>481</v>
      </c>
      <c r="D521" s="6">
        <v>4480.3</v>
      </c>
      <c r="E521" s="6">
        <v>17895.6</v>
      </c>
    </row>
    <row r="522" spans="2:5" ht="15">
      <c r="B522" s="4" t="s">
        <v>141</v>
      </c>
      <c r="C522" s="4" t="s">
        <v>482</v>
      </c>
      <c r="D522" s="6">
        <v>29674.9</v>
      </c>
      <c r="E522" s="6">
        <v>30906</v>
      </c>
    </row>
    <row r="523" spans="2:5" ht="15">
      <c r="B523" s="4" t="s">
        <v>143</v>
      </c>
      <c r="C523" s="4" t="s">
        <v>483</v>
      </c>
      <c r="D523" s="6">
        <v>27820.4</v>
      </c>
      <c r="E523" s="6">
        <v>28501.2</v>
      </c>
    </row>
    <row r="524" spans="2:5" ht="15">
      <c r="B524" s="4" t="s">
        <v>145</v>
      </c>
      <c r="C524" s="4" t="s">
        <v>484</v>
      </c>
      <c r="D524" s="6">
        <v>40394.2</v>
      </c>
      <c r="E524" s="6">
        <v>0</v>
      </c>
    </row>
    <row r="525" spans="2:5" ht="15">
      <c r="B525" s="4" t="s">
        <v>147</v>
      </c>
      <c r="C525" s="4" t="s">
        <v>485</v>
      </c>
      <c r="D525" s="6">
        <v>0</v>
      </c>
      <c r="E525" s="6">
        <v>0</v>
      </c>
    </row>
    <row r="526" spans="2:5" ht="15">
      <c r="B526" s="4" t="s">
        <v>149</v>
      </c>
      <c r="C526" s="4" t="s">
        <v>486</v>
      </c>
      <c r="D526" s="6">
        <v>0</v>
      </c>
      <c r="E526" s="6">
        <v>0</v>
      </c>
    </row>
    <row r="527" spans="2:5" ht="15">
      <c r="B527" s="4" t="s">
        <v>151</v>
      </c>
      <c r="C527" s="4" t="s">
        <v>487</v>
      </c>
      <c r="D527" s="6">
        <v>3013.5</v>
      </c>
      <c r="E527" s="6">
        <v>4432</v>
      </c>
    </row>
    <row r="528" spans="2:5" ht="15">
      <c r="B528" s="4" t="s">
        <v>153</v>
      </c>
      <c r="C528" s="4" t="s">
        <v>488</v>
      </c>
      <c r="D528" s="6">
        <v>879490.3</v>
      </c>
      <c r="E528" s="6">
        <v>1119358.9</v>
      </c>
    </row>
    <row r="529" spans="2:5" ht="15">
      <c r="B529" s="4" t="s">
        <v>155</v>
      </c>
      <c r="C529" s="4" t="s">
        <v>489</v>
      </c>
      <c r="D529" s="6">
        <v>452863.5</v>
      </c>
      <c r="E529" s="6">
        <v>567916</v>
      </c>
    </row>
    <row r="530" spans="2:5" ht="15">
      <c r="B530" s="4" t="s">
        <v>157</v>
      </c>
      <c r="C530" s="4" t="s">
        <v>490</v>
      </c>
      <c r="D530" s="6">
        <v>2374178.1</v>
      </c>
      <c r="E530" s="6">
        <v>2901598.4</v>
      </c>
    </row>
    <row r="531" spans="2:5" ht="15">
      <c r="B531" s="4" t="s">
        <v>159</v>
      </c>
      <c r="C531" s="4" t="s">
        <v>491</v>
      </c>
      <c r="D531" s="6">
        <v>0</v>
      </c>
      <c r="E531" s="6">
        <v>0</v>
      </c>
    </row>
    <row r="532" spans="2:5" ht="15">
      <c r="B532" s="4" t="s">
        <v>161</v>
      </c>
      <c r="C532" s="4" t="s">
        <v>492</v>
      </c>
      <c r="D532" s="6">
        <v>0</v>
      </c>
      <c r="E532" s="6">
        <v>0</v>
      </c>
    </row>
    <row r="533" spans="2:5" ht="15">
      <c r="B533" s="4" t="s">
        <v>163</v>
      </c>
      <c r="C533" s="4" t="s">
        <v>493</v>
      </c>
      <c r="D533" s="6">
        <v>0</v>
      </c>
      <c r="E533" s="6">
        <v>0</v>
      </c>
    </row>
    <row r="534" spans="2:5" ht="15">
      <c r="B534" s="4" t="s">
        <v>165</v>
      </c>
      <c r="C534" s="4" t="s">
        <v>494</v>
      </c>
      <c r="D534" s="6">
        <v>0</v>
      </c>
      <c r="E534" s="6">
        <v>0</v>
      </c>
    </row>
    <row r="535" spans="2:5" ht="15">
      <c r="B535" s="4" t="s">
        <v>495</v>
      </c>
      <c r="C535" s="4" t="s">
        <v>496</v>
      </c>
      <c r="D535" s="6">
        <v>186020</v>
      </c>
      <c r="E535" s="6">
        <v>165091.2</v>
      </c>
    </row>
    <row r="536" spans="2:5" ht="15">
      <c r="B536" s="4" t="s">
        <v>169</v>
      </c>
      <c r="C536" s="4" t="s">
        <v>566</v>
      </c>
      <c r="D536" s="6">
        <v>181788.3</v>
      </c>
      <c r="E536" s="6">
        <v>252969.4</v>
      </c>
    </row>
    <row r="537" spans="2:5" ht="15">
      <c r="B537" s="4" t="s">
        <v>498</v>
      </c>
      <c r="C537" s="4" t="s">
        <v>499</v>
      </c>
      <c r="D537" s="6">
        <v>10887.1</v>
      </c>
      <c r="E537" s="6">
        <v>3272.7</v>
      </c>
    </row>
    <row r="538" spans="2:5" ht="15">
      <c r="B538" s="4" t="s">
        <v>173</v>
      </c>
      <c r="C538" s="4" t="s">
        <v>156</v>
      </c>
      <c r="D538" s="6">
        <v>346529.1</v>
      </c>
      <c r="E538" s="6">
        <v>999517.1</v>
      </c>
    </row>
    <row r="539" spans="2:5" ht="15">
      <c r="B539" s="4"/>
      <c r="C539" s="5" t="s">
        <v>191</v>
      </c>
      <c r="D539" s="6">
        <v>10014633.7</v>
      </c>
      <c r="E539" s="6">
        <v>12674607.3</v>
      </c>
    </row>
    <row r="540" spans="68:120" ht="12.75"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  <c r="DF540" s="9"/>
      <c r="DG540" s="9"/>
      <c r="DH540" s="9"/>
      <c r="DI540" s="9"/>
      <c r="DJ540" s="9"/>
      <c r="DK540" s="9"/>
      <c r="DL540" s="9"/>
      <c r="DM540" s="9"/>
      <c r="DN540" s="9"/>
      <c r="DO540" s="9"/>
      <c r="DP540" s="9"/>
    </row>
    <row r="541" ht="44.25">
      <c r="E541" s="2" t="s">
        <v>130</v>
      </c>
    </row>
    <row r="542" ht="44.25">
      <c r="E542" s="10" t="s">
        <v>278</v>
      </c>
    </row>
  </sheetData>
  <sheetProtection selectLockedCells="1" selectUnlockedCells="1"/>
  <mergeCells count="35">
    <mergeCell ref="BP12:DP12"/>
    <mergeCell ref="BP25:DP25"/>
    <mergeCell ref="BP37:DP37"/>
    <mergeCell ref="BP54:DP54"/>
    <mergeCell ref="BP63:DP63"/>
    <mergeCell ref="BP81:DP81"/>
    <mergeCell ref="BP93:DP93"/>
    <mergeCell ref="BP131:DP131"/>
    <mergeCell ref="BP142:DP142"/>
    <mergeCell ref="BP177:DP177"/>
    <mergeCell ref="BP188:DP188"/>
    <mergeCell ref="BP197:DP197"/>
    <mergeCell ref="BP208:DP208"/>
    <mergeCell ref="BP219:DP219"/>
    <mergeCell ref="BP233:DP233"/>
    <mergeCell ref="BP244:DP244"/>
    <mergeCell ref="BP257:DP257"/>
    <mergeCell ref="BP269:DP269"/>
    <mergeCell ref="BP285:DP285"/>
    <mergeCell ref="BP296:DP296"/>
    <mergeCell ref="BP312:DP312"/>
    <mergeCell ref="BP323:DP323"/>
    <mergeCell ref="BP344:DP344"/>
    <mergeCell ref="BP353:DP353"/>
    <mergeCell ref="BP365:DP365"/>
    <mergeCell ref="BP378:DP378"/>
    <mergeCell ref="BP407:DP407"/>
    <mergeCell ref="BP419:DP419"/>
    <mergeCell ref="BP430:DP430"/>
    <mergeCell ref="BP442:DP442"/>
    <mergeCell ref="BP452:DP452"/>
    <mergeCell ref="BP467:DP467"/>
    <mergeCell ref="BP475:DP475"/>
    <mergeCell ref="BP511:DP511"/>
    <mergeCell ref="BP540:DP540"/>
  </mergeCells>
  <printOptions/>
  <pageMargins left="0.75" right="0.75" top="1" bottom="1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2024-02-16T07:58:38Z</dcterms:modified>
  <cp:category/>
  <cp:version/>
  <cp:contentType/>
  <cp:contentStatus/>
  <cp:revision>1</cp:revision>
</cp:coreProperties>
</file>