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3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<sst xmlns="http://schemas.openxmlformats.org/spreadsheetml/2006/main" count="363" uniqueCount="280">
  <si>
    <t>Байгууллагын нэр: Монгол шуудан</t>
  </si>
  <si>
    <t>Регистр: 2116545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</si>
  <si>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</si>
  <si>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</si>
  <si>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</si>
  <si>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</si>
  <si>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</si>
  <si>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</si>
  <si>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</si>
  <si>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</si>
  <si>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</si>
  <si>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</si>
  <si>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</si>
  <si>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</si>
  <si>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</si>
  <si>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</si>
  <si>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</si>
  <si>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</si>
  <si>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</si>
  <si>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</si>
  <si>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</si>
  <si>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</si>
  <si>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</si>
  <si>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</si>
  <si>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</si>
  <si>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</si>
  <si>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</si>
  <si>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</si>
  <si>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</si>
  <si>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</si>
  <si>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</si>
  <si>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</si>
  <si>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</si>
  <si>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</si>
  <si>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</si>
  <si>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</si>
  <si>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</si>
  <si>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</si>
  <si>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</si>
  <si>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</si>
  <si>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</si>
  <si>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</si>
  <si>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</si>
  <si>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</si>
  <si>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</si>
  <si>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</si>
  <si>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</si>
  <si>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</si>
  <si>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</si>
  <si>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</si>
  <si>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</si>
  <si>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</si>
  <si>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</si>
  <si>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</si>
  <si>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</si>
  <si>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</si>
  <si>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</si>
  <si>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</si>
  <si>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</si>
  <si>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</si>
  <si>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</si>
  <si>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</si>
  <si>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</si>
  <si>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</si>
  <si>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</si>
  <si>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</si>
  <si>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</si>
  <si>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</si>
  <si>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</si>
  <si>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>Захирал ....................... /Б.Анхбаатар/</t>
  </si>
  <si>
    <t>Нягтлан бодогч ....................... /Б,Наранцэцэг/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</si>
  <si>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</si>
  <si>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</si>
  <si>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</si>
  <si>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</si>
  <si>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</si>
  <si>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</si>
  <si>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</si>
  <si>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</si>
  <si>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</si>
  <si>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</si>
  <si>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</si>
  <si>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</si>
  <si>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</si>
  <si>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</si>
  <si>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</si>
  <si>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</si>
  <si>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</si>
  <si>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</si>
  <si>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</si>
  <si>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</si>
  <si>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</si>
  <si>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</si>
  <si>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</si>
  <si>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</si>
  <si>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</si>
  <si>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</si>
  <si>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</si>
  <si>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</si>
  <si>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>ӨМЧИЙН ӨӨРЧЛӨЛТИЙН ТАЙЛАН</t>
  </si>
  <si>
    <t>8</t>
  </si>
  <si>
    <t>4</t>
  </si>
  <si>
    <t>5</t>
  </si>
  <si>
    <t>6</t>
  </si>
  <si>
    <t>7</t>
  </si>
  <si>
    <t>400.046.2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</si>
  <si>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</si>
  <si>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</si>
  <si>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</si>
  <si>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</si>
  <si>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</si>
  <si>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</si>
  <si>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</si>
  <si>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</si>
  <si>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</si>
  <si>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</si>
  <si>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</si>
  <si>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</si>
  <si>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  2.2.6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</si>
  <si>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</si>
  <si>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</si>
  <si>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</si>
  <si>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</si>
  <si>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</si>
  <si>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</si>
  <si>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</si>
  <si>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</si>
  <si>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</si>
  <si>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</si>
  <si>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</si>
  <si>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</si>
  <si>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 xml:space="preserve"> 4.1</t>
  </si>
  <si>
    <t>MNT'000</t>
  </si>
  <si>
    <t>Balance sheet</t>
  </si>
  <si>
    <t>Company name: Mongolian National Post</t>
  </si>
  <si>
    <t>№: 2116545</t>
  </si>
  <si>
    <t>Items</t>
  </si>
  <si>
    <t>At Jan 01, 2021</t>
  </si>
  <si>
    <t>At December 31, 2021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</si>
  <si>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</si>
  <si>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</si>
  <si>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</si>
  <si>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</si>
  <si>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</si>
  <si>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</si>
  <si>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</si>
  <si>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</si>
  <si>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</si>
  <si>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</si>
  <si>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Non-current 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</si>
  <si>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</si>
  <si>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</si>
  <si>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</si>
  <si>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</si>
  <si>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</si>
  <si>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</si>
  <si>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Research</t>
  </si>
  <si>
    <t>Deffered tax revenue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</si>
  <si>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</si>
  <si>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</si>
  <si>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</si>
  <si>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</si>
  <si>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</si>
  <si>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</si>
  <si>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</si>
  <si>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</si>
  <si>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</si>
  <si>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</si>
  <si>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</si>
  <si>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</si>
  <si>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</si>
  <si>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</si>
  <si>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</si>
  <si>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</si>
  <si>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</si>
  <si>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associated with assets classified as held for sale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</si>
  <si>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</si>
  <si>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</si>
  <si>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</si>
  <si>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</si>
  <si>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</si>
  <si>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</si>
  <si>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</si>
  <si>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property</t>
  </si>
  <si>
    <t>state owned</t>
  </si>
  <si>
    <t>private</t>
  </si>
  <si>
    <t xml:space="preserve">Listed </t>
  </si>
  <si>
    <t>Treasury shares</t>
  </si>
  <si>
    <t xml:space="preserve">additional paid in capital 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</si>
  <si>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</si>
  <si>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</si>
  <si>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</si>
  <si>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</si>
  <si>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</si>
  <si>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</si>
  <si>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Income statement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</si>
  <si>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</si>
  <si>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</si>
  <si>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</si>
  <si>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</si>
  <si>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</si>
  <si>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</si>
  <si>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</si>
  <si>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</si>
  <si>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</si>
  <si>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</si>
  <si>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</si>
  <si>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</si>
  <si>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</si>
  <si>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</si>
  <si>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</si>
  <si>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</si>
  <si>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</si>
  <si>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</si>
  <si>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</si>
  <si>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</si>
  <si>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</si>
  <si>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</si>
  <si>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</si>
  <si>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</si>
  <si>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</si>
  <si>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</si>
  <si>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</si>
  <si>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Issued capital</t>
  </si>
  <si>
    <t xml:space="preserve">Additional paid in capital </t>
  </si>
  <si>
    <t>Retained Earnings</t>
  </si>
  <si>
    <t>Total</t>
  </si>
  <si>
    <t>At 31 December 20..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</si>
  <si>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</si>
  <si>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</si>
  <si>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</si>
  <si>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</si>
  <si>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</si>
  <si>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</si>
  <si>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Statement of cashflow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</si>
  <si>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</si>
  <si>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</si>
  <si>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</si>
  <si>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</si>
  <si>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</si>
  <si>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</si>
  <si>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</si>
  <si>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</si>
  <si>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</si>
  <si>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</si>
  <si>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</si>
  <si>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</si>
  <si>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</si>
  <si>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</si>
  <si>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</si>
  <si>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</si>
  <si>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</si>
  <si>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</si>
  <si>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</si>
  <si>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</si>
  <si>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</si>
  <si>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</si>
  <si>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</si>
  <si>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</si>
  <si>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</si>
  <si>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</si>
  <si>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</si>
  <si>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</si>
  <si>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</si>
  <si>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</si>
  <si>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>Loans provided, and prepayments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</si>
  <si>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</si>
  <si>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</si>
  <si>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</si>
  <si>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</si>
  <si>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profit</t>
  </si>
  <si>
    <t>Repayment of loans and debts</t>
  </si>
  <si>
    <t>Financial leases</t>
  </si>
  <si>
    <t>Share repurchase</t>
  </si>
  <si>
    <t>Foreign exchange loss</t>
  </si>
  <si>
    <t>Net cash used in financing activities</t>
  </si>
  <si>
    <t>Foreign exchange difference</t>
  </si>
  <si>
    <t>Net increase/decrease in cash and cash equivalents</t>
  </si>
  <si>
    <t>Cash and cash equivalents at 31 Dec 2021</t>
  </si>
  <si>
    <t>Cash and cash equivalents at 01 Jan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</si>
</sst>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* #,##0.00\ ;\ * \(#,##0.00\);\ * \-#\ ;\ @\ "/>
    <numFmt numFmtId="165" formatCode="0.0"/>
    <numFmt numFmtId="166" formatCode="#,##0.0"/>
    <numFmt numFmtId="167" formatCode="_-&quot;₮&quot;\ * #,##0.00_-;\-&quot;₮&quot;\ * #,##0.00_-;_-&quot;₮&quot;\ * &quot;-&quot;??_-;_-@_-"/>
  </numFmts>
  <fonts count="42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10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44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64" fontId="2" fillId="0" borderId="0" xfId="44" applyFont="1" applyFill="1" applyBorder="1" applyAlignment="1" applyProtection="1">
      <alignment vertical="top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166" fontId="2" fillId="0" borderId="12" xfId="0" applyNumberFormat="1" applyFont="1" applyBorder="1" applyAlignment="1">
      <alignment horizontal="right" vertical="center" wrapText="1"/>
    </xf>
    <xf numFmtId="164" fontId="0" fillId="0" borderId="12" xfId="44" applyFont="1" applyFill="1" applyBorder="1" applyAlignment="1" applyProtection="1">
      <alignment/>
      <protection/>
    </xf>
    <xf numFmtId="0" fontId="2" fillId="0" borderId="0" xfId="0" applyFont="1" applyAlignment="1">
      <alignment vertical="top" wrapText="1"/>
    </xf>
    <xf numFmtId="165" fontId="1" fillId="0" borderId="10" xfId="0" applyNumberFormat="1" applyFont="1" applyBorder="1" applyAlignment="1">
      <alignment horizontal="left" vertical="center" wrapText="1"/>
    </xf>
    <xf numFmtId="164" fontId="0" fillId="0" borderId="12" xfId="44" applyFont="1" applyFill="1" applyBorder="1" applyAlignment="1" applyProtection="1">
      <alignment/>
      <protection/>
    </xf>
    <xf numFmtId="166" fontId="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3" fillId="33" borderId="10" xfId="44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165" fontId="2" fillId="33" borderId="10" xfId="0" applyNumberFormat="1" applyFont="1" applyFill="1" applyBorder="1" applyAlignment="1">
      <alignment horizontal="left" vertical="center" wrapText="1"/>
    </xf>
    <xf numFmtId="165" fontId="41" fillId="33" borderId="10" xfId="0" applyNumberFormat="1" applyFont="1" applyFill="1" applyBorder="1" applyAlignment="1">
      <alignment horizontal="left" vertical="center" wrapText="1"/>
    </xf>
    <xf numFmtId="166" fontId="2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/>
    </xf>
    <xf numFmtId="165" fontId="4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="110" zoomScaleNormal="110" zoomScalePageLayoutView="0" workbookViewId="0" topLeftCell="A1">
      <selection activeCell="A1" sqref="A1:A2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4" width="17.57421875" style="0" customWidth="1"/>
    <col min="5" max="5" width="17.57421875" style="1" customWidth="1"/>
    <col min="6" max="21" width="17.57421875" style="0" customWidth="1"/>
    <col min="22" max="120" width="9.140625" style="0" customWidth="1"/>
  </cols>
  <sheetData>
    <row r="1" ht="12.75">
      <c r="A1" s="2" t="s">
        <v>134</v>
      </c>
    </row>
    <row r="2" ht="12.75">
      <c r="A2" s="2" t="s">
        <v>135</v>
      </c>
    </row>
    <row r="3" ht="12.75">
      <c r="B3" s="15" t="s">
        <v>133</v>
      </c>
    </row>
    <row r="4" ht="12.75">
      <c r="E4" s="14" t="s">
        <v>132</v>
      </c>
    </row>
    <row r="5" spans="2:5" ht="26.25">
      <c r="B5" s="4" t="s">
        <v>3</v>
      </c>
      <c r="C5" s="16" t="s">
        <v>136</v>
      </c>
      <c r="D5" s="17" t="s">
        <v>137</v>
      </c>
      <c r="E5" s="17" t="s">
        <v>138</v>
      </c>
    </row>
    <row r="6" spans="2:5" ht="12.75">
      <c r="B6" s="6" t="s">
        <v>7</v>
      </c>
      <c r="C6" s="18" t="s">
        <v>139</v>
      </c>
      <c r="D6" s="7">
        <v>0</v>
      </c>
      <c r="E6" s="7">
        <v>0</v>
      </c>
    </row>
    <row r="7" spans="2:5" ht="12.75">
      <c r="B7" s="6" t="s">
        <v>8</v>
      </c>
      <c r="C7" s="18" t="s">
        <v>140</v>
      </c>
      <c r="D7" s="7">
        <v>0</v>
      </c>
      <c r="E7" s="7">
        <v>0</v>
      </c>
    </row>
    <row r="8" spans="2:5" ht="12.75">
      <c r="B8" s="6" t="s">
        <v>9</v>
      </c>
      <c r="C8" s="19" t="s">
        <v>141</v>
      </c>
      <c r="D8" s="8">
        <v>21058975.78526</v>
      </c>
      <c r="E8" s="8">
        <f>14304012274.34/1000</f>
        <v>14304012.27434</v>
      </c>
    </row>
    <row r="9" spans="2:5" ht="12.75">
      <c r="B9" s="6" t="s">
        <v>10</v>
      </c>
      <c r="C9" s="19" t="s">
        <v>142</v>
      </c>
      <c r="D9" s="8">
        <v>2067693.15484</v>
      </c>
      <c r="E9" s="8">
        <f>1300432577/1000</f>
        <v>1300432.577</v>
      </c>
    </row>
    <row r="10" spans="2:5" ht="12.75">
      <c r="B10" s="6" t="s">
        <v>11</v>
      </c>
      <c r="C10" s="20" t="s">
        <v>143</v>
      </c>
      <c r="D10" s="8">
        <v>10031.2565</v>
      </c>
      <c r="E10" s="8">
        <f>7959558/1000</f>
        <v>7959.558</v>
      </c>
    </row>
    <row r="11" spans="2:5" ht="12.75">
      <c r="B11" s="6" t="s">
        <v>12</v>
      </c>
      <c r="C11" s="19" t="s">
        <v>144</v>
      </c>
      <c r="D11" s="8">
        <v>512055.43937</v>
      </c>
      <c r="E11" s="8">
        <f>469009573/1000</f>
        <v>469009.573</v>
      </c>
    </row>
    <row r="12" spans="2:5" ht="12.75">
      <c r="B12" s="6" t="s">
        <v>13</v>
      </c>
      <c r="C12" s="19" t="s">
        <v>145</v>
      </c>
      <c r="D12" s="8">
        <v>7769.001</v>
      </c>
      <c r="E12" s="8">
        <v>7769.001</v>
      </c>
    </row>
    <row r="13" spans="2:5" ht="12.75">
      <c r="B13" s="6" t="s">
        <v>14</v>
      </c>
      <c r="C13" s="19" t="s">
        <v>146</v>
      </c>
      <c r="D13" s="8">
        <v>2553870.30061</v>
      </c>
      <c r="E13" s="8">
        <f>2778743420/1000</f>
        <v>2778743.42</v>
      </c>
    </row>
    <row r="14" spans="2:5" ht="12.75">
      <c r="B14" s="6" t="s">
        <v>15</v>
      </c>
      <c r="C14" s="19" t="s">
        <v>147</v>
      </c>
      <c r="D14" s="8">
        <v>1395652.26727</v>
      </c>
      <c r="E14" s="8">
        <f>3478342480/1000</f>
        <v>3478342.48</v>
      </c>
    </row>
    <row r="15" spans="2:5" ht="12.75">
      <c r="B15" s="6" t="s">
        <v>16</v>
      </c>
      <c r="C15" s="19" t="s">
        <v>148</v>
      </c>
      <c r="D15" s="7">
        <v>0</v>
      </c>
      <c r="E15" s="7">
        <v>0</v>
      </c>
    </row>
    <row r="16" spans="2:5" ht="26.25">
      <c r="B16" s="6" t="s">
        <v>17</v>
      </c>
      <c r="C16" s="20" t="s">
        <v>149</v>
      </c>
      <c r="D16" s="7">
        <v>0</v>
      </c>
      <c r="E16" s="7">
        <v>0</v>
      </c>
    </row>
    <row r="17" spans="2:5" ht="12.75">
      <c r="B17" s="6" t="s">
        <v>18</v>
      </c>
      <c r="C17" s="20"/>
      <c r="D17" s="7">
        <v>0</v>
      </c>
      <c r="E17" s="7">
        <v>0</v>
      </c>
    </row>
    <row r="18" spans="2:5" ht="12.75">
      <c r="B18" s="6" t="s">
        <v>19</v>
      </c>
      <c r="C18" s="18" t="s">
        <v>150</v>
      </c>
      <c r="D18" s="8">
        <v>27606047.2</v>
      </c>
      <c r="E18" s="8">
        <f>22346268886/1000</f>
        <v>22346268.886</v>
      </c>
    </row>
    <row r="19" spans="2:5" ht="12.75">
      <c r="B19" s="6" t="s">
        <v>20</v>
      </c>
      <c r="C19" s="18" t="s">
        <v>151</v>
      </c>
      <c r="D19" s="7">
        <v>0</v>
      </c>
      <c r="E19" s="7">
        <v>0</v>
      </c>
    </row>
    <row r="20" spans="2:5" ht="12.75">
      <c r="B20" s="6" t="s">
        <v>21</v>
      </c>
      <c r="C20" s="19" t="s">
        <v>152</v>
      </c>
      <c r="D20" s="8">
        <v>8252460.19896</v>
      </c>
      <c r="E20" s="8">
        <f>8522799977/1000</f>
        <v>8522799.977</v>
      </c>
    </row>
    <row r="21" spans="2:5" ht="12.75">
      <c r="B21" s="6" t="s">
        <v>22</v>
      </c>
      <c r="C21" s="19" t="s">
        <v>153</v>
      </c>
      <c r="D21" s="8">
        <v>1507283.45269</v>
      </c>
      <c r="E21" s="8">
        <f>1225448482/1000</f>
        <v>1225448.482</v>
      </c>
    </row>
    <row r="22" spans="2:5" ht="12.75">
      <c r="B22" s="6" t="s">
        <v>23</v>
      </c>
      <c r="C22" s="19" t="s">
        <v>154</v>
      </c>
      <c r="D22" s="7">
        <v>0</v>
      </c>
      <c r="E22" s="7">
        <v>0</v>
      </c>
    </row>
    <row r="23" spans="2:5" ht="12.75">
      <c r="B23" s="6" t="s">
        <v>24</v>
      </c>
      <c r="C23" s="19" t="s">
        <v>155</v>
      </c>
      <c r="D23" s="8">
        <v>500</v>
      </c>
      <c r="E23" s="8">
        <v>500</v>
      </c>
    </row>
    <row r="24" spans="2:5" ht="12.75">
      <c r="B24" s="6" t="s">
        <v>25</v>
      </c>
      <c r="C24" s="19" t="s">
        <v>156</v>
      </c>
      <c r="D24" s="7">
        <v>0</v>
      </c>
      <c r="E24" s="7">
        <v>0</v>
      </c>
    </row>
    <row r="25" spans="2:5" ht="12.75">
      <c r="B25" s="6" t="s">
        <v>26</v>
      </c>
      <c r="C25" s="19" t="s">
        <v>157</v>
      </c>
      <c r="D25" s="7">
        <v>0</v>
      </c>
      <c r="E25" s="7">
        <v>0</v>
      </c>
    </row>
    <row r="26" spans="2:5" ht="12.75">
      <c r="B26" s="6" t="s">
        <v>27</v>
      </c>
      <c r="C26" s="19" t="s">
        <v>158</v>
      </c>
      <c r="D26" s="7">
        <v>0</v>
      </c>
      <c r="E26" s="7">
        <v>0</v>
      </c>
    </row>
    <row r="27" spans="2:5" ht="12.75">
      <c r="B27" s="6" t="s">
        <v>28</v>
      </c>
      <c r="C27" s="19" t="s">
        <v>159</v>
      </c>
      <c r="D27" s="7">
        <v>0</v>
      </c>
      <c r="E27" s="7">
        <v>0</v>
      </c>
    </row>
    <row r="28" spans="2:5" ht="12.75">
      <c r="B28" s="6" t="s">
        <v>29</v>
      </c>
      <c r="C28" s="19"/>
      <c r="D28" s="7">
        <v>0</v>
      </c>
      <c r="E28" s="7">
        <v>0</v>
      </c>
    </row>
    <row r="29" spans="2:5" ht="12.75">
      <c r="B29" s="6" t="s">
        <v>30</v>
      </c>
      <c r="C29" s="18" t="s">
        <v>160</v>
      </c>
      <c r="D29" s="8">
        <v>9760243.65</v>
      </c>
      <c r="E29" s="8">
        <f>9748748453/1000</f>
        <v>9748748.453</v>
      </c>
    </row>
    <row r="30" spans="2:5" ht="12.75">
      <c r="B30" s="6" t="s">
        <v>31</v>
      </c>
      <c r="C30" s="18" t="s">
        <v>161</v>
      </c>
      <c r="D30" s="8">
        <v>37366290.85</v>
      </c>
      <c r="E30" s="8">
        <v>32094017.35</v>
      </c>
    </row>
    <row r="31" spans="2:5" ht="12.75">
      <c r="B31" s="6" t="s">
        <v>32</v>
      </c>
      <c r="C31" s="18" t="s">
        <v>162</v>
      </c>
      <c r="D31" s="7">
        <v>0</v>
      </c>
      <c r="E31" s="7">
        <v>0</v>
      </c>
    </row>
    <row r="32" spans="2:5" ht="12.75">
      <c r="B32" s="6" t="s">
        <v>33</v>
      </c>
      <c r="C32" s="18" t="s">
        <v>163</v>
      </c>
      <c r="D32" s="7">
        <v>0</v>
      </c>
      <c r="E32" s="7">
        <v>0</v>
      </c>
    </row>
    <row r="33" spans="2:5" ht="12.75">
      <c r="B33" s="6" t="s">
        <v>34</v>
      </c>
      <c r="C33" s="18" t="s">
        <v>164</v>
      </c>
      <c r="D33" s="7">
        <v>0</v>
      </c>
      <c r="E33" s="7">
        <v>0</v>
      </c>
    </row>
    <row r="34" spans="2:5" ht="12.75">
      <c r="B34" s="6" t="s">
        <v>35</v>
      </c>
      <c r="C34" s="19" t="s">
        <v>165</v>
      </c>
      <c r="D34" s="8">
        <v>12553826.5671</v>
      </c>
      <c r="E34" s="8">
        <f>6062957616/1000</f>
        <v>6062957.616</v>
      </c>
    </row>
    <row r="35" spans="2:5" ht="12.75">
      <c r="B35" s="6" t="s">
        <v>36</v>
      </c>
      <c r="C35" s="19" t="s">
        <v>166</v>
      </c>
      <c r="D35" s="7">
        <v>0</v>
      </c>
      <c r="E35" s="7">
        <v>0</v>
      </c>
    </row>
    <row r="36" spans="2:5" ht="12.75">
      <c r="B36" s="6" t="s">
        <v>37</v>
      </c>
      <c r="C36" s="19" t="s">
        <v>167</v>
      </c>
      <c r="D36" s="8">
        <v>137217.13361</v>
      </c>
      <c r="E36" s="8">
        <f>233227422/1000</f>
        <v>233227.422</v>
      </c>
    </row>
    <row r="37" spans="2:5" ht="12.75">
      <c r="B37" s="6" t="s">
        <v>38</v>
      </c>
      <c r="C37" s="19" t="s">
        <v>168</v>
      </c>
      <c r="D37" s="7">
        <v>0</v>
      </c>
      <c r="E37" s="7">
        <v>0</v>
      </c>
    </row>
    <row r="38" spans="2:5" ht="12.75">
      <c r="B38" s="6" t="s">
        <v>39</v>
      </c>
      <c r="C38" s="19" t="s">
        <v>169</v>
      </c>
      <c r="D38" s="7">
        <v>0</v>
      </c>
      <c r="E38" s="7">
        <v>0</v>
      </c>
    </row>
    <row r="39" spans="2:5" ht="12.75">
      <c r="B39" s="6" t="s">
        <v>40</v>
      </c>
      <c r="C39" s="19" t="s">
        <v>170</v>
      </c>
      <c r="D39" s="7">
        <v>0</v>
      </c>
      <c r="E39" s="7">
        <v>0</v>
      </c>
    </row>
    <row r="40" spans="2:5" ht="12.75">
      <c r="B40" s="6" t="s">
        <v>41</v>
      </c>
      <c r="C40" s="19" t="s">
        <v>171</v>
      </c>
      <c r="D40" s="7">
        <v>0</v>
      </c>
      <c r="E40" s="7">
        <v>0</v>
      </c>
    </row>
    <row r="41" spans="2:5" ht="12.75">
      <c r="B41" s="6" t="s">
        <v>42</v>
      </c>
      <c r="C41" s="19" t="s">
        <v>172</v>
      </c>
      <c r="D41" s="8">
        <v>433009.21664</v>
      </c>
      <c r="E41" s="8">
        <f>463892631/1000</f>
        <v>463892.631</v>
      </c>
    </row>
    <row r="42" spans="2:5" ht="12.75">
      <c r="B42" s="6" t="s">
        <v>43</v>
      </c>
      <c r="C42" s="21" t="s">
        <v>173</v>
      </c>
      <c r="D42" s="7">
        <v>0</v>
      </c>
      <c r="E42" s="7">
        <v>0</v>
      </c>
    </row>
    <row r="43" spans="2:5" ht="26.25">
      <c r="B43" s="6" t="s">
        <v>44</v>
      </c>
      <c r="C43" s="20" t="s">
        <v>174</v>
      </c>
      <c r="D43" s="8">
        <v>265758.03237</v>
      </c>
      <c r="E43" s="8">
        <f>548527942/1000</f>
        <v>548527.942</v>
      </c>
    </row>
    <row r="44" spans="2:5" ht="26.25">
      <c r="B44" s="6" t="s">
        <v>45</v>
      </c>
      <c r="C44" s="22" t="s">
        <v>175</v>
      </c>
      <c r="D44" s="7">
        <v>0</v>
      </c>
      <c r="E44" s="7">
        <v>0</v>
      </c>
    </row>
    <row r="45" spans="2:5" ht="26.25">
      <c r="B45" s="6" t="s">
        <v>46</v>
      </c>
      <c r="C45" s="12"/>
      <c r="D45" s="7">
        <v>0</v>
      </c>
      <c r="E45" s="7">
        <v>0</v>
      </c>
    </row>
    <row r="46" spans="2:5" ht="26.25">
      <c r="B46" s="6" t="s">
        <v>47</v>
      </c>
      <c r="C46" s="18" t="s">
        <v>176</v>
      </c>
      <c r="D46" s="8">
        <v>13389810.95</v>
      </c>
      <c r="E46" s="8">
        <v>13389810.95</v>
      </c>
    </row>
    <row r="47" spans="2:5" ht="12.75">
      <c r="B47" s="6" t="s">
        <v>48</v>
      </c>
      <c r="C47" s="18" t="s">
        <v>177</v>
      </c>
      <c r="D47" s="7">
        <v>0</v>
      </c>
      <c r="E47" s="7">
        <v>0</v>
      </c>
    </row>
    <row r="48" spans="2:5" ht="12.75">
      <c r="B48" s="6" t="s">
        <v>49</v>
      </c>
      <c r="C48" s="19" t="s">
        <v>178</v>
      </c>
      <c r="D48" s="7">
        <v>0</v>
      </c>
      <c r="E48" s="7">
        <v>0</v>
      </c>
    </row>
    <row r="49" spans="2:5" ht="12.75">
      <c r="B49" s="6" t="s">
        <v>50</v>
      </c>
      <c r="C49" s="20" t="s">
        <v>173</v>
      </c>
      <c r="D49" s="7">
        <v>0</v>
      </c>
      <c r="E49" s="7">
        <v>0</v>
      </c>
    </row>
    <row r="50" spans="2:5" ht="12.75">
      <c r="B50" s="6" t="s">
        <v>51</v>
      </c>
      <c r="C50" s="19" t="s">
        <v>179</v>
      </c>
      <c r="D50" s="7">
        <v>0</v>
      </c>
      <c r="E50" s="7">
        <v>0</v>
      </c>
    </row>
    <row r="51" spans="2:5" ht="12.75">
      <c r="B51" s="6" t="s">
        <v>52</v>
      </c>
      <c r="C51" s="19" t="s">
        <v>174</v>
      </c>
      <c r="D51" s="7">
        <v>0</v>
      </c>
      <c r="E51" s="7">
        <v>0</v>
      </c>
    </row>
    <row r="52" spans="2:5" ht="12.75">
      <c r="B52" s="6" t="s">
        <v>53</v>
      </c>
      <c r="C52" s="12"/>
      <c r="D52" s="7">
        <v>0</v>
      </c>
      <c r="E52" s="7">
        <v>0</v>
      </c>
    </row>
    <row r="53" spans="2:5" ht="12.75">
      <c r="B53" s="6" t="s">
        <v>54</v>
      </c>
      <c r="C53" s="18" t="s">
        <v>180</v>
      </c>
      <c r="D53" s="7">
        <v>0</v>
      </c>
      <c r="E53" s="7">
        <v>0</v>
      </c>
    </row>
    <row r="54" spans="2:5" ht="12.75">
      <c r="B54" s="6" t="s">
        <v>55</v>
      </c>
      <c r="C54" s="18" t="s">
        <v>181</v>
      </c>
      <c r="D54" s="8">
        <v>13389810.95</v>
      </c>
      <c r="E54" s="8">
        <v>7309400.4</v>
      </c>
    </row>
    <row r="55" spans="2:5" ht="12.75">
      <c r="B55" s="6"/>
      <c r="C55" s="18" t="s">
        <v>182</v>
      </c>
      <c r="D55" s="7">
        <v>0</v>
      </c>
      <c r="E55" s="7">
        <v>0</v>
      </c>
    </row>
    <row r="56" spans="2:5" ht="12.75">
      <c r="B56" s="6" t="s">
        <v>56</v>
      </c>
      <c r="C56" s="18" t="s">
        <v>183</v>
      </c>
      <c r="D56" s="7">
        <v>9958636.3</v>
      </c>
      <c r="E56" s="7">
        <v>9958636.3</v>
      </c>
    </row>
    <row r="57" spans="2:5" ht="12.75">
      <c r="B57" s="6" t="s">
        <v>57</v>
      </c>
      <c r="C57" s="19" t="s">
        <v>184</v>
      </c>
      <c r="D57" s="7">
        <v>6572700</v>
      </c>
      <c r="E57" s="7">
        <v>6572700</v>
      </c>
    </row>
    <row r="58" spans="2:5" ht="12.75">
      <c r="B58" s="6" t="s">
        <v>58</v>
      </c>
      <c r="C58" s="19" t="s">
        <v>185</v>
      </c>
      <c r="D58" s="7">
        <v>3385936.3</v>
      </c>
      <c r="E58" s="7">
        <v>3385936.3</v>
      </c>
    </row>
    <row r="59" spans="2:5" ht="12.75">
      <c r="B59" s="6" t="s">
        <v>59</v>
      </c>
      <c r="C59" s="19" t="s">
        <v>186</v>
      </c>
      <c r="D59" s="7">
        <v>0</v>
      </c>
      <c r="E59" s="7">
        <v>0</v>
      </c>
    </row>
    <row r="60" spans="2:5" ht="12.75">
      <c r="B60" s="6" t="s">
        <v>60</v>
      </c>
      <c r="C60" s="20" t="s">
        <v>187</v>
      </c>
      <c r="D60" s="7">
        <v>0</v>
      </c>
      <c r="E60" s="7">
        <v>0</v>
      </c>
    </row>
    <row r="61" spans="2:5" ht="12.75">
      <c r="B61" s="6" t="s">
        <v>61</v>
      </c>
      <c r="C61" s="19" t="s">
        <v>188</v>
      </c>
      <c r="D61" s="7">
        <v>2538512.2</v>
      </c>
      <c r="E61" s="7">
        <v>2538512.2</v>
      </c>
    </row>
    <row r="62" spans="2:5" ht="12.75">
      <c r="B62" s="6" t="s">
        <v>62</v>
      </c>
      <c r="C62" s="19" t="s">
        <v>189</v>
      </c>
      <c r="D62" s="7">
        <v>3379919.5</v>
      </c>
      <c r="E62" s="7">
        <v>3379919.5</v>
      </c>
    </row>
    <row r="63" spans="2:5" ht="12.75">
      <c r="B63" s="6" t="s">
        <v>63</v>
      </c>
      <c r="C63" s="19" t="s">
        <v>190</v>
      </c>
      <c r="D63" s="7">
        <v>0</v>
      </c>
      <c r="E63" s="7">
        <v>0</v>
      </c>
    </row>
    <row r="64" spans="2:5" ht="12.75">
      <c r="B64" s="6" t="s">
        <v>64</v>
      </c>
      <c r="C64" s="19" t="s">
        <v>191</v>
      </c>
      <c r="D64" s="8">
        <v>3673789.3</v>
      </c>
      <c r="E64" s="8">
        <f>4300458597/1000</f>
        <v>4300458.597</v>
      </c>
    </row>
    <row r="65" spans="2:5" ht="12.75">
      <c r="B65" s="6" t="s">
        <v>65</v>
      </c>
      <c r="C65" s="19" t="s">
        <v>192</v>
      </c>
      <c r="D65" s="8">
        <v>4425622.5</v>
      </c>
      <c r="E65" s="8">
        <f>4608090314/1000</f>
        <v>4608090.314</v>
      </c>
    </row>
    <row r="66" spans="2:5" ht="12.75">
      <c r="B66" s="6" t="s">
        <v>66</v>
      </c>
      <c r="C66" s="12"/>
      <c r="D66" s="7">
        <v>0</v>
      </c>
      <c r="E66" s="7">
        <v>0</v>
      </c>
    </row>
    <row r="67" spans="2:5" ht="12.75">
      <c r="B67" s="6" t="s">
        <v>67</v>
      </c>
      <c r="C67" s="10" t="s">
        <v>193</v>
      </c>
      <c r="D67" s="8">
        <v>23976479.91</v>
      </c>
      <c r="E67" s="8">
        <v>24785616.95</v>
      </c>
    </row>
    <row r="68" spans="2:5" ht="12.75">
      <c r="B68" s="6" t="s">
        <v>68</v>
      </c>
      <c r="C68" s="18" t="s">
        <v>194</v>
      </c>
      <c r="D68" s="8">
        <v>37366290.86</v>
      </c>
      <c r="E68" s="8">
        <f>32095017346/1000</f>
        <v>32095017.346</v>
      </c>
    </row>
    <row r="69" spans="68:120" ht="12.75"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</row>
    <row r="70" ht="39">
      <c r="E70" s="3" t="s">
        <v>69</v>
      </c>
    </row>
    <row r="71" ht="39">
      <c r="E71" s="3" t="s">
        <v>70</v>
      </c>
    </row>
  </sheetData>
  <sheetProtection selectLockedCells="1" selectUnlockedCells="1"/>
  <mergeCells count="1">
    <mergeCell ref="BP69:DP69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="110" zoomScaleNormal="110" zoomScalePageLayoutView="0" workbookViewId="0" topLeftCell="A1">
      <selection activeCell="C6" sqref="C6:C33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1" width="17.57421875" style="0" customWidth="1"/>
    <col min="22" max="120" width="9.140625" style="0" customWidth="1"/>
  </cols>
  <sheetData>
    <row r="1" ht="12.75">
      <c r="A1" s="2" t="s">
        <v>134</v>
      </c>
    </row>
    <row r="2" ht="12.75">
      <c r="A2" s="2" t="s">
        <v>135</v>
      </c>
    </row>
    <row r="3" ht="14.25">
      <c r="B3" s="23" t="s">
        <v>195</v>
      </c>
    </row>
    <row r="4" ht="12.75">
      <c r="E4" s="14" t="s">
        <v>132</v>
      </c>
    </row>
    <row r="5" spans="2:5" ht="12.75">
      <c r="B5" s="4" t="s">
        <v>3</v>
      </c>
      <c r="C5" s="4" t="s">
        <v>4</v>
      </c>
      <c r="D5" s="4" t="s">
        <v>5</v>
      </c>
      <c r="E5" s="5" t="s">
        <v>6</v>
      </c>
    </row>
    <row r="6" spans="2:5" ht="12.75">
      <c r="B6" s="6" t="s">
        <v>71</v>
      </c>
      <c r="C6" s="24" t="s">
        <v>196</v>
      </c>
      <c r="D6" s="8">
        <v>16355718.39134</v>
      </c>
      <c r="E6" s="8">
        <v>19838796.35</v>
      </c>
    </row>
    <row r="7" spans="2:5" ht="12.75">
      <c r="B7" s="6" t="s">
        <v>72</v>
      </c>
      <c r="C7" s="24" t="s">
        <v>197</v>
      </c>
      <c r="D7" s="8">
        <v>16655138.08386</v>
      </c>
      <c r="E7" s="8">
        <v>19328556.6</v>
      </c>
    </row>
    <row r="8" spans="2:5" ht="12.75">
      <c r="B8" s="6" t="s">
        <v>73</v>
      </c>
      <c r="C8" s="25" t="s">
        <v>198</v>
      </c>
      <c r="D8" s="8">
        <v>-299419.69252</v>
      </c>
      <c r="E8" s="11">
        <f>510239750/1000</f>
        <v>510239.75</v>
      </c>
    </row>
    <row r="9" spans="2:5" ht="12.75">
      <c r="B9" s="6" t="s">
        <v>74</v>
      </c>
      <c r="C9" s="24" t="s">
        <v>199</v>
      </c>
      <c r="D9" s="8">
        <v>120128.31575</v>
      </c>
      <c r="E9" s="8">
        <f>103289121/1000</f>
        <v>103289.121</v>
      </c>
    </row>
    <row r="10" spans="2:5" ht="12.75">
      <c r="B10" s="6" t="s">
        <v>75</v>
      </c>
      <c r="C10" s="24" t="s">
        <v>200</v>
      </c>
      <c r="D10" s="8">
        <v>720248.12237</v>
      </c>
      <c r="E10" s="8">
        <f>406304998/1000</f>
        <v>406304.998</v>
      </c>
    </row>
    <row r="11" spans="2:5" ht="12.75">
      <c r="B11" s="6" t="s">
        <v>76</v>
      </c>
      <c r="C11" s="24" t="s">
        <v>201</v>
      </c>
      <c r="D11" s="7">
        <v>0</v>
      </c>
      <c r="E11" s="7">
        <v>0</v>
      </c>
    </row>
    <row r="12" spans="2:5" ht="12.75">
      <c r="B12" s="6" t="s">
        <v>77</v>
      </c>
      <c r="C12" s="24" t="s">
        <v>202</v>
      </c>
      <c r="D12" s="7">
        <v>0</v>
      </c>
      <c r="E12" s="7">
        <v>0</v>
      </c>
    </row>
    <row r="13" spans="2:5" ht="12.75">
      <c r="B13" s="6" t="s">
        <v>78</v>
      </c>
      <c r="C13" s="24" t="s">
        <v>203</v>
      </c>
      <c r="D13" s="7">
        <v>0</v>
      </c>
      <c r="E13" s="7">
        <v>0</v>
      </c>
    </row>
    <row r="14" spans="2:5" ht="12.75">
      <c r="B14" s="6" t="s">
        <v>79</v>
      </c>
      <c r="C14" s="24" t="s">
        <v>204</v>
      </c>
      <c r="D14" s="7">
        <v>0</v>
      </c>
      <c r="E14" s="7">
        <v>0</v>
      </c>
    </row>
    <row r="15" spans="2:5" ht="12.75">
      <c r="B15" s="6" t="s">
        <v>80</v>
      </c>
      <c r="C15" s="24" t="s">
        <v>205</v>
      </c>
      <c r="D15" s="8">
        <v>860136.8746</v>
      </c>
      <c r="E15" s="8">
        <f>917446523/1000</f>
        <v>917446.523</v>
      </c>
    </row>
    <row r="16" spans="2:5" ht="12.75">
      <c r="B16" s="6" t="s">
        <v>81</v>
      </c>
      <c r="C16" s="24" t="s">
        <v>206</v>
      </c>
      <c r="D16" s="7">
        <v>0</v>
      </c>
      <c r="E16" s="7">
        <v>0</v>
      </c>
    </row>
    <row r="17" spans="2:5" ht="12.75">
      <c r="B17" s="6" t="s">
        <v>82</v>
      </c>
      <c r="C17" s="24" t="s">
        <v>207</v>
      </c>
      <c r="D17" s="8">
        <v>86724.03147</v>
      </c>
      <c r="E17" s="8">
        <f>215189538/1000</f>
        <v>215189.538</v>
      </c>
    </row>
    <row r="18" spans="2:5" ht="12.75">
      <c r="B18" s="6" t="s">
        <v>83</v>
      </c>
      <c r="C18" s="24" t="s">
        <v>208</v>
      </c>
      <c r="D18" s="8">
        <v>1035328.44934</v>
      </c>
      <c r="E18" s="8">
        <f>566539314/1000</f>
        <v>566539.314</v>
      </c>
    </row>
    <row r="19" spans="2:5" ht="22.5">
      <c r="B19" s="6" t="s">
        <v>84</v>
      </c>
      <c r="C19" s="24" t="s">
        <v>209</v>
      </c>
      <c r="D19" s="8">
        <v>493.86589</v>
      </c>
      <c r="E19" s="8">
        <f>17882888/1000</f>
        <v>17882.888</v>
      </c>
    </row>
    <row r="20" spans="2:5" ht="12.75">
      <c r="B20" s="6" t="s">
        <v>85</v>
      </c>
      <c r="C20" s="24" t="s">
        <v>210</v>
      </c>
      <c r="D20" s="7">
        <v>0</v>
      </c>
      <c r="E20" s="7">
        <v>0</v>
      </c>
    </row>
    <row r="21" spans="2:5" ht="12.75">
      <c r="B21" s="6" t="s">
        <v>86</v>
      </c>
      <c r="C21" s="24" t="s">
        <v>211</v>
      </c>
      <c r="D21" s="7">
        <v>0</v>
      </c>
      <c r="E21" s="7">
        <v>0</v>
      </c>
    </row>
    <row r="22" spans="2:5" ht="12.75">
      <c r="B22" s="6" t="s">
        <v>87</v>
      </c>
      <c r="C22" s="24" t="s">
        <v>212</v>
      </c>
      <c r="D22" s="7">
        <v>0</v>
      </c>
      <c r="E22" s="7">
        <v>0</v>
      </c>
    </row>
    <row r="23" spans="2:5" ht="12.75">
      <c r="B23" s="6" t="s">
        <v>88</v>
      </c>
      <c r="C23" s="25" t="s">
        <v>213</v>
      </c>
      <c r="D23" s="8">
        <v>629918.154759999</v>
      </c>
      <c r="E23" s="11">
        <v>471620.61</v>
      </c>
    </row>
    <row r="24" spans="2:5" ht="12.75">
      <c r="B24" s="6" t="s">
        <v>89</v>
      </c>
      <c r="C24" s="24" t="s">
        <v>214</v>
      </c>
      <c r="D24" s="8">
        <v>72024.81224</v>
      </c>
      <c r="E24" s="11">
        <f>71574456/1000</f>
        <v>71574.456</v>
      </c>
    </row>
    <row r="25" spans="2:5" ht="12.75">
      <c r="B25" s="6" t="s">
        <v>90</v>
      </c>
      <c r="C25" s="25" t="s">
        <v>215</v>
      </c>
      <c r="D25" s="8">
        <v>557893.342519999</v>
      </c>
      <c r="E25" s="8">
        <f>400046154/1000</f>
        <v>400046.154</v>
      </c>
    </row>
    <row r="26" spans="2:5" ht="24">
      <c r="B26" s="6" t="s">
        <v>91</v>
      </c>
      <c r="C26" s="25" t="s">
        <v>216</v>
      </c>
      <c r="D26" s="7">
        <v>0</v>
      </c>
      <c r="E26" s="7">
        <v>0</v>
      </c>
    </row>
    <row r="27" spans="2:5" ht="12.75">
      <c r="B27" s="6" t="s">
        <v>92</v>
      </c>
      <c r="C27" s="25" t="s">
        <v>217</v>
      </c>
      <c r="D27" s="8">
        <v>557893.342519999</v>
      </c>
      <c r="E27" s="8">
        <v>400046.15</v>
      </c>
    </row>
    <row r="28" spans="2:5" ht="12.75">
      <c r="B28" s="6" t="s">
        <v>93</v>
      </c>
      <c r="C28" s="25" t="s">
        <v>218</v>
      </c>
      <c r="D28" s="7">
        <v>0</v>
      </c>
      <c r="E28" s="7">
        <v>0</v>
      </c>
    </row>
    <row r="29" spans="2:5" ht="12.75">
      <c r="B29" s="6" t="s">
        <v>94</v>
      </c>
      <c r="C29" s="24" t="s">
        <v>219</v>
      </c>
      <c r="D29" s="7">
        <v>0</v>
      </c>
      <c r="E29" s="7">
        <v>0</v>
      </c>
    </row>
    <row r="30" spans="2:5" ht="22.5">
      <c r="B30" s="6" t="s">
        <v>95</v>
      </c>
      <c r="C30" s="24" t="s">
        <v>220</v>
      </c>
      <c r="D30" s="7">
        <v>0</v>
      </c>
      <c r="E30" s="7">
        <v>0</v>
      </c>
    </row>
    <row r="31" spans="2:5" ht="12.75">
      <c r="B31" s="6" t="s">
        <v>96</v>
      </c>
      <c r="C31" s="24" t="s">
        <v>212</v>
      </c>
      <c r="D31" s="7">
        <v>0</v>
      </c>
      <c r="E31" s="7">
        <v>0</v>
      </c>
    </row>
    <row r="32" spans="2:5" ht="24">
      <c r="B32" s="6" t="s">
        <v>97</v>
      </c>
      <c r="C32" s="25" t="s">
        <v>221</v>
      </c>
      <c r="D32" s="8">
        <v>557893.342519999</v>
      </c>
      <c r="E32" s="8">
        <f>400046154/1000</f>
        <v>400046.154</v>
      </c>
    </row>
    <row r="33" spans="2:5" ht="12.75">
      <c r="B33" s="6" t="s">
        <v>98</v>
      </c>
      <c r="C33" s="24" t="s">
        <v>222</v>
      </c>
      <c r="D33" s="7">
        <v>0</v>
      </c>
      <c r="E33" s="7">
        <v>0</v>
      </c>
    </row>
    <row r="34" spans="68:120" ht="12.75"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ht="39">
      <c r="E35" s="9" t="s">
        <v>69</v>
      </c>
    </row>
    <row r="36" ht="39">
      <c r="E36" s="9" t="s">
        <v>70</v>
      </c>
    </row>
  </sheetData>
  <sheetProtection selectLockedCells="1" selectUnlockedCells="1"/>
  <mergeCells count="1">
    <mergeCell ref="BP34:DP34"/>
  </mergeCells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="110" zoomScaleNormal="110" zoomScalePageLayoutView="0" workbookViewId="0" topLeftCell="B4">
      <pane xSplit="2" ySplit="2" topLeftCell="D6" activePane="bottomRight" state="frozen"/>
      <selection pane="topLeft" activeCell="B4" sqref="B4"/>
      <selection pane="topRight" activeCell="D4" sqref="D4"/>
      <selection pane="bottomLeft" activeCell="B20" sqref="B20"/>
      <selection pane="bottomRight" activeCell="D24" sqref="D24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1" width="17.57421875" style="0" customWidth="1"/>
    <col min="22" max="120" width="9.14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B3" s="2" t="s">
        <v>99</v>
      </c>
    </row>
    <row r="4" ht="12.75">
      <c r="K4" s="9" t="s">
        <v>2</v>
      </c>
    </row>
    <row r="5" spans="2:11" ht="26.25">
      <c r="B5" s="4" t="s">
        <v>3</v>
      </c>
      <c r="C5" s="16" t="s">
        <v>136</v>
      </c>
      <c r="D5" s="16" t="s">
        <v>223</v>
      </c>
      <c r="E5" s="26" t="s">
        <v>187</v>
      </c>
      <c r="F5" s="16" t="s">
        <v>224</v>
      </c>
      <c r="G5" s="16" t="s">
        <v>189</v>
      </c>
      <c r="H5" s="16" t="s">
        <v>190</v>
      </c>
      <c r="I5" s="16" t="s">
        <v>191</v>
      </c>
      <c r="J5" s="16" t="s">
        <v>225</v>
      </c>
      <c r="K5" s="16" t="s">
        <v>226</v>
      </c>
    </row>
    <row r="6" spans="2:11" ht="12.75">
      <c r="B6" s="6" t="s">
        <v>100</v>
      </c>
      <c r="C6" s="27" t="s">
        <v>227</v>
      </c>
      <c r="D6" s="12">
        <v>6572700</v>
      </c>
      <c r="E6" s="12">
        <v>0</v>
      </c>
      <c r="F6" s="12">
        <v>2538512.2</v>
      </c>
      <c r="G6" s="12">
        <v>3379919.5</v>
      </c>
      <c r="H6" s="12">
        <v>0</v>
      </c>
      <c r="I6" s="12">
        <v>3673789.31</v>
      </c>
      <c r="J6" s="12">
        <v>4302305.949</v>
      </c>
      <c r="K6" s="13">
        <v>22512491.3</v>
      </c>
    </row>
    <row r="7" spans="2:11" ht="26.25">
      <c r="B7" s="6" t="s">
        <v>7</v>
      </c>
      <c r="C7" s="19" t="s">
        <v>228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2:11" ht="12.75">
      <c r="B8" s="6" t="s">
        <v>32</v>
      </c>
      <c r="C8" s="18" t="s">
        <v>229</v>
      </c>
      <c r="D8" s="12">
        <v>6572700</v>
      </c>
      <c r="E8" s="12">
        <v>0</v>
      </c>
      <c r="F8" s="12">
        <v>0</v>
      </c>
      <c r="G8" s="12">
        <v>3379919.5</v>
      </c>
      <c r="H8" s="12">
        <v>0</v>
      </c>
      <c r="I8" s="12">
        <v>3673789.31</v>
      </c>
      <c r="J8" s="12">
        <v>4302305.949</v>
      </c>
      <c r="K8" s="12">
        <v>17928714.78</v>
      </c>
    </row>
    <row r="9" spans="2:11" ht="12.75">
      <c r="B9" s="6" t="s">
        <v>73</v>
      </c>
      <c r="C9" s="19" t="s">
        <v>230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557893.34</v>
      </c>
      <c r="K9" s="12">
        <v>557893.34</v>
      </c>
    </row>
    <row r="10" spans="2:11" ht="12.75">
      <c r="B10" s="6" t="s">
        <v>101</v>
      </c>
      <c r="C10" s="19" t="s">
        <v>218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2:11" ht="12.75">
      <c r="B11" s="6" t="s">
        <v>102</v>
      </c>
      <c r="C11" s="19" t="s">
        <v>231</v>
      </c>
      <c r="D11" s="12">
        <v>3385936.3</v>
      </c>
      <c r="E11" s="12">
        <v>0</v>
      </c>
      <c r="F11" s="12">
        <v>2538512.2</v>
      </c>
      <c r="G11" s="12">
        <v>0</v>
      </c>
      <c r="H11" s="12">
        <v>0</v>
      </c>
      <c r="I11" s="12">
        <v>0</v>
      </c>
      <c r="J11" s="12">
        <v>-434579.7</v>
      </c>
      <c r="K11" s="12">
        <v>5489871.77</v>
      </c>
    </row>
    <row r="12" spans="2:11" ht="12.75">
      <c r="B12" s="6" t="s">
        <v>103</v>
      </c>
      <c r="C12" s="20" t="s">
        <v>232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2:11" ht="12.75">
      <c r="B13" s="6" t="s">
        <v>104</v>
      </c>
      <c r="C13" s="20" t="s">
        <v>233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2:11" ht="12.75">
      <c r="B14" s="6" t="s">
        <v>100</v>
      </c>
      <c r="C14" s="27" t="s">
        <v>227</v>
      </c>
      <c r="D14" s="12">
        <v>9958636.3</v>
      </c>
      <c r="E14" s="12">
        <v>0</v>
      </c>
      <c r="F14" s="12">
        <v>2538512.2</v>
      </c>
      <c r="G14" s="12">
        <v>3379919.5</v>
      </c>
      <c r="H14" s="12">
        <v>0</v>
      </c>
      <c r="I14" s="12">
        <v>3673789.31</v>
      </c>
      <c r="J14" s="12">
        <v>4425622.56</v>
      </c>
      <c r="K14" s="12">
        <v>23976479.9</v>
      </c>
    </row>
    <row r="15" spans="2:11" ht="26.25">
      <c r="B15" s="6" t="s">
        <v>7</v>
      </c>
      <c r="C15" s="19" t="s">
        <v>228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2:11" ht="12.75">
      <c r="B16" s="6" t="s">
        <v>32</v>
      </c>
      <c r="C16" s="18" t="s">
        <v>229</v>
      </c>
      <c r="D16" s="12">
        <v>9958636.3</v>
      </c>
      <c r="E16" s="12">
        <v>0</v>
      </c>
      <c r="F16" s="12">
        <v>2538512.2</v>
      </c>
      <c r="G16" s="12">
        <v>3379919.5</v>
      </c>
      <c r="H16" s="12">
        <v>0</v>
      </c>
      <c r="I16" s="12">
        <v>3673789.31</v>
      </c>
      <c r="J16" s="12">
        <v>4425622.56</v>
      </c>
      <c r="K16" s="12">
        <v>23976479.9</v>
      </c>
    </row>
    <row r="17" spans="2:11" ht="12.75">
      <c r="B17" s="6" t="s">
        <v>73</v>
      </c>
      <c r="C17" s="19" t="s">
        <v>230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400046.15</v>
      </c>
      <c r="K17" s="12" t="s">
        <v>105</v>
      </c>
    </row>
    <row r="18" spans="2:11" ht="12.75">
      <c r="B18" s="6" t="s">
        <v>101</v>
      </c>
      <c r="C18" s="19" t="s">
        <v>218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2:11" ht="12.75">
      <c r="B19" s="6" t="s">
        <v>102</v>
      </c>
      <c r="C19" s="19" t="s">
        <v>231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626669.28</v>
      </c>
      <c r="J19" s="12">
        <v>-50210.4</v>
      </c>
      <c r="K19" s="12">
        <v>579458.88</v>
      </c>
    </row>
    <row r="20" spans="2:11" ht="12.75">
      <c r="B20" s="6" t="s">
        <v>103</v>
      </c>
      <c r="C20" s="20" t="s">
        <v>232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-167368</v>
      </c>
      <c r="K20" s="12">
        <v>-167368</v>
      </c>
    </row>
    <row r="21" spans="2:11" ht="12.75">
      <c r="B21" s="6" t="s">
        <v>104</v>
      </c>
      <c r="C21" s="20" t="s">
        <v>233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2:11" ht="12.75">
      <c r="B22" s="6" t="s">
        <v>100</v>
      </c>
      <c r="C22" s="27" t="s">
        <v>227</v>
      </c>
      <c r="D22" s="12">
        <v>9958636.3</v>
      </c>
      <c r="E22" s="12">
        <v>0</v>
      </c>
      <c r="F22" s="12">
        <v>2538512.2</v>
      </c>
      <c r="G22" s="12">
        <v>3379919.5</v>
      </c>
      <c r="H22" s="12">
        <v>0</v>
      </c>
      <c r="I22" s="12">
        <v>4300458.597</v>
      </c>
      <c r="J22" s="12">
        <v>4608090.3</v>
      </c>
      <c r="K22" s="12">
        <v>24785616.9</v>
      </c>
    </row>
    <row r="23" spans="68:120" ht="12.75"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</row>
    <row r="24" ht="39">
      <c r="E24" s="9" t="s">
        <v>69</v>
      </c>
    </row>
    <row r="25" ht="39">
      <c r="E25" s="9" t="s">
        <v>70</v>
      </c>
    </row>
  </sheetData>
  <sheetProtection selectLockedCells="1" selectUnlockedCells="1"/>
  <mergeCells count="1">
    <mergeCell ref="BP23:DP2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tabSelected="1" zoomScale="110" zoomScaleNormal="110" zoomScalePageLayoutView="0" workbookViewId="0" topLeftCell="A13">
      <selection activeCell="C61" sqref="C61"/>
    </sheetView>
  </sheetViews>
  <sheetFormatPr defaultColWidth="11.57421875" defaultRowHeight="12.75"/>
  <cols>
    <col min="1" max="2" width="9.140625" style="0" customWidth="1"/>
    <col min="3" max="3" width="33.140625" style="0" customWidth="1"/>
    <col min="4" max="21" width="17.57421875" style="0" customWidth="1"/>
    <col min="22" max="120" width="9.140625" style="0" customWidth="1"/>
  </cols>
  <sheetData>
    <row r="1" ht="12.75">
      <c r="A1" s="2" t="s">
        <v>134</v>
      </c>
    </row>
    <row r="2" ht="12.75">
      <c r="A2" s="2" t="s">
        <v>135</v>
      </c>
    </row>
    <row r="3" ht="14.25">
      <c r="B3" s="23" t="s">
        <v>234</v>
      </c>
    </row>
    <row r="4" ht="12.75">
      <c r="E4" s="14" t="s">
        <v>132</v>
      </c>
    </row>
    <row r="5" spans="2:5" ht="26.25">
      <c r="B5" s="4" t="s">
        <v>3</v>
      </c>
      <c r="C5" s="16" t="s">
        <v>136</v>
      </c>
      <c r="D5" s="26" t="s">
        <v>137</v>
      </c>
      <c r="E5" s="26" t="s">
        <v>138</v>
      </c>
    </row>
    <row r="6" spans="2:5" ht="12.75">
      <c r="B6" s="6" t="s">
        <v>7</v>
      </c>
      <c r="C6" s="18" t="s">
        <v>235</v>
      </c>
      <c r="D6" s="8"/>
      <c r="E6" s="8"/>
    </row>
    <row r="7" spans="2:5" ht="12.75">
      <c r="B7" s="6" t="s">
        <v>8</v>
      </c>
      <c r="C7" s="18" t="s">
        <v>236</v>
      </c>
      <c r="D7" s="8">
        <v>117563838.5667</v>
      </c>
      <c r="E7" s="8">
        <f>102131088744/1000</f>
        <v>102131088.744</v>
      </c>
    </row>
    <row r="8" spans="2:5" ht="12.75">
      <c r="B8" s="6" t="s">
        <v>9</v>
      </c>
      <c r="C8" s="19" t="s">
        <v>237</v>
      </c>
      <c r="D8" s="8">
        <v>14934545.63715</v>
      </c>
      <c r="E8" s="8">
        <f>20116138649/1000</f>
        <v>20116138.649</v>
      </c>
    </row>
    <row r="9" spans="2:5" ht="12.75">
      <c r="B9" s="6" t="s">
        <v>10</v>
      </c>
      <c r="C9" s="20" t="s">
        <v>202</v>
      </c>
      <c r="D9" s="8"/>
      <c r="E9" s="8"/>
    </row>
    <row r="10" spans="2:5" ht="12.75">
      <c r="B10" s="6" t="s">
        <v>11</v>
      </c>
      <c r="C10" s="19" t="s">
        <v>238</v>
      </c>
      <c r="D10" s="8">
        <v>8309.3998</v>
      </c>
      <c r="E10" s="8">
        <f>13686589/1000</f>
        <v>13686.589</v>
      </c>
    </row>
    <row r="11" spans="2:5" ht="12.75">
      <c r="B11" s="6" t="s">
        <v>12</v>
      </c>
      <c r="C11" s="19" t="s">
        <v>239</v>
      </c>
      <c r="D11" s="8">
        <v>341.852</v>
      </c>
      <c r="E11" s="8">
        <f>415286/1000</f>
        <v>415.286</v>
      </c>
    </row>
    <row r="12" spans="2:5" ht="12.75">
      <c r="B12" s="6" t="s">
        <v>13</v>
      </c>
      <c r="C12" s="20" t="s">
        <v>240</v>
      </c>
      <c r="D12" s="8">
        <v>3724050.463</v>
      </c>
      <c r="E12" s="8">
        <f>3577925614/1000</f>
        <v>3577925.614</v>
      </c>
    </row>
    <row r="13" spans="2:5" ht="12.75">
      <c r="B13" s="6" t="s">
        <v>14</v>
      </c>
      <c r="C13" s="19" t="s">
        <v>241</v>
      </c>
      <c r="D13" s="8">
        <v>98896591.21475</v>
      </c>
      <c r="E13" s="8">
        <f>78422922605/1000</f>
        <v>78422922.605</v>
      </c>
    </row>
    <row r="14" spans="2:5" ht="12.75">
      <c r="B14" s="6" t="s">
        <v>20</v>
      </c>
      <c r="C14" s="18" t="s">
        <v>242</v>
      </c>
      <c r="D14" s="8">
        <v>113488133.60684</v>
      </c>
      <c r="E14" s="8">
        <f>105997364812/1000</f>
        <v>105997364.812</v>
      </c>
    </row>
    <row r="15" spans="2:5" ht="12.75">
      <c r="B15" s="6" t="s">
        <v>21</v>
      </c>
      <c r="C15" s="19" t="s">
        <v>243</v>
      </c>
      <c r="D15" s="8">
        <v>6927674.59159</v>
      </c>
      <c r="E15" s="8">
        <f>7576084212/1000</f>
        <v>7576084.212</v>
      </c>
    </row>
    <row r="16" spans="2:5" ht="12.75">
      <c r="B16" s="6" t="s">
        <v>22</v>
      </c>
      <c r="C16" s="19" t="s">
        <v>244</v>
      </c>
      <c r="D16" s="8">
        <v>1976469.97984</v>
      </c>
      <c r="E16" s="8">
        <f>2269634977/1000</f>
        <v>2269634.977</v>
      </c>
    </row>
    <row r="17" spans="2:5" ht="12.75">
      <c r="B17" s="6" t="s">
        <v>23</v>
      </c>
      <c r="C17" s="19" t="s">
        <v>245</v>
      </c>
      <c r="D17" s="8">
        <v>2339771.12981</v>
      </c>
      <c r="E17" s="8">
        <f>2576691055/1000</f>
        <v>2576691.055</v>
      </c>
    </row>
    <row r="18" spans="2:5" ht="12.75">
      <c r="B18" s="6" t="s">
        <v>24</v>
      </c>
      <c r="C18" s="19" t="s">
        <v>246</v>
      </c>
      <c r="D18" s="8">
        <v>1339415.15589</v>
      </c>
      <c r="E18" s="8">
        <f>1435630830/1000</f>
        <v>1435630.83</v>
      </c>
    </row>
    <row r="19" spans="2:5" ht="26.25">
      <c r="B19" s="6" t="s">
        <v>25</v>
      </c>
      <c r="C19" s="19" t="s">
        <v>247</v>
      </c>
      <c r="D19" s="8">
        <v>4361498.7549</v>
      </c>
      <c r="E19" s="8">
        <f>2640000864/1000</f>
        <v>2640000.864</v>
      </c>
    </row>
    <row r="20" spans="2:5" ht="12.75">
      <c r="B20" s="6" t="s">
        <v>26</v>
      </c>
      <c r="C20" s="19" t="s">
        <v>248</v>
      </c>
      <c r="D20" s="8"/>
      <c r="E20" s="8"/>
    </row>
    <row r="21" spans="2:5" ht="12.75">
      <c r="B21" s="6" t="s">
        <v>27</v>
      </c>
      <c r="C21" s="20" t="s">
        <v>249</v>
      </c>
      <c r="D21" s="8">
        <v>1033489.57441</v>
      </c>
      <c r="E21" s="8">
        <f>1418040429/1000</f>
        <v>1418040.429</v>
      </c>
    </row>
    <row r="22" spans="2:5" ht="12.75">
      <c r="B22" s="6" t="s">
        <v>28</v>
      </c>
      <c r="C22" s="19" t="s">
        <v>250</v>
      </c>
      <c r="D22" s="8">
        <v>50489.20598</v>
      </c>
      <c r="E22" s="8">
        <f>95730064/1000</f>
        <v>95730.064</v>
      </c>
    </row>
    <row r="23" spans="2:5" ht="12.75">
      <c r="B23" s="6" t="s">
        <v>29</v>
      </c>
      <c r="C23" s="19" t="s">
        <v>251</v>
      </c>
      <c r="D23" s="8">
        <v>95459325.21442</v>
      </c>
      <c r="E23" s="8">
        <f>87985552376/1000</f>
        <v>87985552.376</v>
      </c>
    </row>
    <row r="24" spans="2:5" ht="26.25">
      <c r="B24" s="6" t="s">
        <v>31</v>
      </c>
      <c r="C24" s="18" t="s">
        <v>252</v>
      </c>
      <c r="D24" s="8">
        <v>4075704.95986</v>
      </c>
      <c r="E24" s="8">
        <v>-3866276.06</v>
      </c>
    </row>
    <row r="25" spans="2:5" ht="12.75">
      <c r="B25" s="6" t="s">
        <v>32</v>
      </c>
      <c r="C25" s="18" t="s">
        <v>253</v>
      </c>
      <c r="D25" s="8"/>
      <c r="E25" s="8"/>
    </row>
    <row r="26" spans="2:5" ht="12.75">
      <c r="B26" s="6" t="s">
        <v>33</v>
      </c>
      <c r="C26" s="18" t="s">
        <v>236</v>
      </c>
      <c r="D26" s="8">
        <v>948348.11246</v>
      </c>
      <c r="E26" s="8">
        <f>347838409/1000</f>
        <v>347838.409</v>
      </c>
    </row>
    <row r="27" spans="2:5" ht="26.25">
      <c r="B27" s="6" t="s">
        <v>34</v>
      </c>
      <c r="C27" s="19" t="s">
        <v>254</v>
      </c>
      <c r="D27" s="8"/>
      <c r="E27" s="8"/>
    </row>
    <row r="28" spans="2:5" ht="26.25">
      <c r="B28" s="6" t="s">
        <v>48</v>
      </c>
      <c r="C28" s="19" t="s">
        <v>255</v>
      </c>
      <c r="D28" s="8"/>
      <c r="E28" s="8"/>
    </row>
    <row r="29" spans="2:5" ht="12.75">
      <c r="B29" s="6" t="s">
        <v>106</v>
      </c>
      <c r="C29" s="19" t="s">
        <v>256</v>
      </c>
      <c r="D29" s="8"/>
      <c r="E29" s="8"/>
    </row>
    <row r="30" spans="2:5" ht="26.25">
      <c r="B30" s="6" t="s">
        <v>107</v>
      </c>
      <c r="C30" s="19" t="s">
        <v>257</v>
      </c>
      <c r="D30" s="8"/>
      <c r="E30" s="8"/>
    </row>
    <row r="31" spans="2:5" ht="26.25">
      <c r="B31" s="6" t="s">
        <v>108</v>
      </c>
      <c r="C31" s="20" t="s">
        <v>258</v>
      </c>
      <c r="D31" s="8"/>
      <c r="E31" s="8"/>
    </row>
    <row r="32" spans="2:5" ht="12.75">
      <c r="B32" s="6" t="s">
        <v>109</v>
      </c>
      <c r="C32" s="19" t="s">
        <v>259</v>
      </c>
      <c r="D32" s="8">
        <v>948348.11246</v>
      </c>
      <c r="E32" s="8">
        <f>347838409/1000</f>
        <v>347838.409</v>
      </c>
    </row>
    <row r="33" spans="2:5" ht="12.75">
      <c r="B33" s="6" t="s">
        <v>110</v>
      </c>
      <c r="C33" s="19" t="s">
        <v>260</v>
      </c>
      <c r="D33" s="8"/>
      <c r="E33" s="8"/>
    </row>
    <row r="34" spans="2:5" ht="12.75">
      <c r="B34" s="6" t="s">
        <v>111</v>
      </c>
      <c r="C34" s="19"/>
      <c r="D34" s="8"/>
      <c r="E34" s="8"/>
    </row>
    <row r="35" spans="2:5" ht="12.75">
      <c r="B35" s="6" t="s">
        <v>112</v>
      </c>
      <c r="C35" s="18" t="s">
        <v>242</v>
      </c>
      <c r="D35" s="8">
        <v>1678712.63465</v>
      </c>
      <c r="E35" s="8">
        <f>2552769138/1000</f>
        <v>2552769.138</v>
      </c>
    </row>
    <row r="36" spans="2:5" ht="26.25">
      <c r="B36" s="6" t="s">
        <v>113</v>
      </c>
      <c r="C36" s="20" t="s">
        <v>261</v>
      </c>
      <c r="D36" s="8">
        <v>1466209.6393</v>
      </c>
      <c r="E36" s="8">
        <f>2388365712/1000</f>
        <v>2388365.712</v>
      </c>
    </row>
    <row r="37" spans="2:5" ht="12.75">
      <c r="B37" s="6" t="s">
        <v>114</v>
      </c>
      <c r="C37" s="20" t="s">
        <v>262</v>
      </c>
      <c r="D37" s="8">
        <v>202503.99535</v>
      </c>
      <c r="E37" s="8">
        <f>164406426/1000</f>
        <v>164406.426</v>
      </c>
    </row>
    <row r="38" spans="2:5" ht="12.75">
      <c r="B38" s="6" t="s">
        <v>115</v>
      </c>
      <c r="C38" s="20" t="s">
        <v>263</v>
      </c>
      <c r="D38" s="8">
        <v>9999</v>
      </c>
      <c r="E38" s="8"/>
    </row>
    <row r="39" spans="2:5" ht="12.75">
      <c r="B39" s="6" t="s">
        <v>116</v>
      </c>
      <c r="C39" s="20" t="s">
        <v>264</v>
      </c>
      <c r="D39" s="8"/>
      <c r="E39" s="8"/>
    </row>
    <row r="40" spans="2:5" ht="12.75">
      <c r="B40" s="6" t="s">
        <v>117</v>
      </c>
      <c r="C40" s="20" t="s">
        <v>265</v>
      </c>
      <c r="D40" s="8"/>
      <c r="E40" s="8"/>
    </row>
    <row r="41" spans="2:5" ht="12.75">
      <c r="B41" s="6" t="s">
        <v>118</v>
      </c>
      <c r="C41" s="19"/>
      <c r="D41" s="8"/>
      <c r="E41" s="8"/>
    </row>
    <row r="42" spans="2:5" ht="26.25">
      <c r="B42" s="6" t="s">
        <v>56</v>
      </c>
      <c r="C42" s="18" t="s">
        <v>266</v>
      </c>
      <c r="D42" s="8">
        <v>-730364.52219</v>
      </c>
      <c r="E42" s="8">
        <v>-2204930.728</v>
      </c>
    </row>
    <row r="43" spans="2:5" ht="12.75">
      <c r="B43" s="6" t="s">
        <v>73</v>
      </c>
      <c r="C43" s="18" t="s">
        <v>267</v>
      </c>
      <c r="D43" s="8"/>
      <c r="E43" s="8"/>
    </row>
    <row r="44" spans="2:5" ht="12.75">
      <c r="B44" s="6" t="s">
        <v>119</v>
      </c>
      <c r="C44" s="18" t="s">
        <v>236</v>
      </c>
      <c r="D44" s="8"/>
      <c r="E44" s="8"/>
    </row>
    <row r="45" spans="2:5" ht="12.75">
      <c r="B45" s="6" t="s">
        <v>120</v>
      </c>
      <c r="C45" s="19" t="s">
        <v>268</v>
      </c>
      <c r="D45" s="8"/>
      <c r="E45" s="8"/>
    </row>
    <row r="46" spans="2:5" ht="12.75">
      <c r="B46" s="6" t="s">
        <v>121</v>
      </c>
      <c r="C46" s="19" t="s">
        <v>231</v>
      </c>
      <c r="D46" s="8"/>
      <c r="E46" s="8"/>
    </row>
    <row r="47" spans="2:5" ht="12.75">
      <c r="B47" s="6" t="s">
        <v>122</v>
      </c>
      <c r="C47" s="19" t="s">
        <v>269</v>
      </c>
      <c r="D47" s="8"/>
      <c r="E47" s="8"/>
    </row>
    <row r="48" spans="2:5" ht="12.75">
      <c r="B48" s="6" t="s">
        <v>123</v>
      </c>
      <c r="C48" s="19" t="s">
        <v>270</v>
      </c>
      <c r="D48" s="8"/>
      <c r="E48" s="8"/>
    </row>
    <row r="49" spans="2:5" ht="12.75">
      <c r="B49" s="6" t="s">
        <v>124</v>
      </c>
      <c r="C49" s="18" t="s">
        <v>242</v>
      </c>
      <c r="D49" s="8">
        <v>317441.94834</v>
      </c>
      <c r="E49" s="8">
        <v>161552.42</v>
      </c>
    </row>
    <row r="50" spans="2:5" ht="12.75">
      <c r="B50" s="6" t="s">
        <v>125</v>
      </c>
      <c r="C50" s="19" t="s">
        <v>271</v>
      </c>
      <c r="D50" s="8"/>
      <c r="E50" s="8"/>
    </row>
    <row r="51" spans="2:5" ht="12.75">
      <c r="B51" s="6" t="s">
        <v>126</v>
      </c>
      <c r="C51" s="19" t="s">
        <v>272</v>
      </c>
      <c r="D51" s="8"/>
      <c r="E51" s="8"/>
    </row>
    <row r="52" spans="2:5" ht="12.75">
      <c r="B52" s="6" t="s">
        <v>127</v>
      </c>
      <c r="C52" s="19" t="s">
        <v>273</v>
      </c>
      <c r="D52" s="8"/>
      <c r="E52" s="8"/>
    </row>
    <row r="53" spans="2:5" ht="12.75">
      <c r="B53" s="6" t="s">
        <v>128</v>
      </c>
      <c r="C53" s="19" t="s">
        <v>232</v>
      </c>
      <c r="D53" s="8">
        <v>317441.94834</v>
      </c>
      <c r="E53" s="8">
        <v>161552.42</v>
      </c>
    </row>
    <row r="54" spans="2:5" ht="12.75">
      <c r="B54" s="6" t="s">
        <v>129</v>
      </c>
      <c r="C54" s="20" t="s">
        <v>274</v>
      </c>
      <c r="D54" s="8"/>
      <c r="E54" s="8"/>
    </row>
    <row r="55" spans="2:5" ht="12.75">
      <c r="B55" s="6" t="s">
        <v>130</v>
      </c>
      <c r="C55" s="18" t="s">
        <v>275</v>
      </c>
      <c r="D55" s="8">
        <v>-317441.94834</v>
      </c>
      <c r="E55" s="8">
        <v>-161552.422</v>
      </c>
    </row>
    <row r="56" spans="2:5" ht="12.75">
      <c r="B56" s="6" t="s">
        <v>101</v>
      </c>
      <c r="C56" s="20" t="s">
        <v>276</v>
      </c>
      <c r="D56" s="8">
        <v>1382161.35245</v>
      </c>
      <c r="E56" s="8">
        <v>-522204.29</v>
      </c>
    </row>
    <row r="57" spans="2:5" ht="26.25">
      <c r="B57" s="6" t="s">
        <v>131</v>
      </c>
      <c r="C57" s="18" t="s">
        <v>277</v>
      </c>
      <c r="D57" s="8">
        <v>4410059.84178</v>
      </c>
      <c r="E57" s="8">
        <v>-6754963.51</v>
      </c>
    </row>
    <row r="58" spans="2:5" ht="26.25">
      <c r="B58" s="6" t="s">
        <v>102</v>
      </c>
      <c r="C58" s="27" t="s">
        <v>279</v>
      </c>
      <c r="D58" s="8">
        <v>16648915.94348</v>
      </c>
      <c r="E58" s="8">
        <v>21058975.78</v>
      </c>
    </row>
    <row r="59" spans="2:5" ht="26.25">
      <c r="B59" s="6" t="s">
        <v>103</v>
      </c>
      <c r="C59" s="27" t="s">
        <v>278</v>
      </c>
      <c r="D59" s="8">
        <v>21058975.78526</v>
      </c>
      <c r="E59" s="8">
        <v>14304012.27</v>
      </c>
    </row>
    <row r="60" spans="68:120" ht="12.75"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</row>
    <row r="61" ht="39">
      <c r="E61" s="9" t="s">
        <v>69</v>
      </c>
    </row>
    <row r="62" ht="39">
      <c r="E62" s="9" t="s">
        <v>70</v>
      </c>
    </row>
  </sheetData>
  <sheetProtection selectLockedCells="1" selectUnlockedCells="1"/>
  <mergeCells count="1">
    <mergeCell ref="BP60:DP60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pc0213</dc:creator>
  <cp:keywords/>
  <dc:description/>
  <cp:lastModifiedBy>Manaljav</cp:lastModifiedBy>
  <cp:lastPrinted>2022-03-10T07:53:25Z</cp:lastPrinted>
  <dcterms:created xsi:type="dcterms:W3CDTF">2022-03-10T07:55:30Z</dcterms:created>
  <dcterms:modified xsi:type="dcterms:W3CDTF">2023-08-25T06:40:17Z</dcterms:modified>
  <cp:category/>
  <cp:version/>
  <cp:contentType/>
  <cp:contentStatus/>
</cp:coreProperties>
</file>