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<sst xmlns="http://schemas.openxmlformats.org/spreadsheetml/2006/main" count="380" uniqueCount="281">
  <si>
    <t xml:space="preserve">Байгууллагын нэр: МИК холдинг </t>
  </si>
  <si>
    <t>Регистр: 5221978</t>
  </si>
  <si>
    <t>ОРЛОГЫН ДЭЛГЭРЭНГҮЙ ТАЙЛАН</t>
  </si>
  <si>
    <t>/Мянган төгрөг/</t>
  </si>
  <si>
    <t>№</t>
  </si>
  <si>
    <t>Үзүүлэлт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</si>
  <si>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</si>
  <si>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</si>
  <si>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</si>
  <si>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</si>
  <si>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</si>
  <si>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</si>
  <si>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</si>
  <si>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</si>
  <si>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</si>
  <si>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</si>
  <si>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</si>
  <si>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</si>
  <si>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</si>
  <si>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</si>
  <si>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</si>
  <si>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</si>
  <si>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</si>
  <si>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</si>
  <si>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</si>
  <si>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</si>
  <si>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</si>
  <si>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</si>
  <si>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</si>
  <si>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</si>
  <si>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</si>
  <si>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</si>
  <si>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</si>
  <si>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</si>
  <si>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</si>
  <si>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</si>
  <si>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</si>
  <si>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</si>
  <si>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</si>
  <si>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</si>
  <si>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</si>
  <si>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</si>
  <si>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</si>
  <si>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</si>
  <si>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</si>
  <si>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</si>
  <si>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</si>
  <si>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</si>
  <si>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</si>
  <si>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</si>
  <si>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</si>
  <si>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</si>
  <si>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</si>
  <si>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</si>
  <si>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</si>
  <si>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</si>
  <si>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</si>
  <si>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</si>
  <si>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</si>
  <si>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</si>
  <si>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</si>
  <si>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</si>
  <si>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</si>
  <si>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/Д.Гантөгс/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</si>
  <si>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</si>
  <si>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</si>
  <si>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</si>
  <si>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</si>
  <si>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</si>
  <si>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</si>
  <si>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</si>
  <si>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</si>
  <si>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</si>
  <si>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</si>
  <si>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</si>
  <si>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</si>
  <si>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</si>
  <si>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</si>
  <si>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</si>
  <si>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</si>
  <si>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</si>
  <si>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</si>
  <si>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</si>
  <si>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</si>
  <si>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</si>
  <si>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</si>
  <si>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</si>
  <si>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</si>
  <si>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</si>
  <si>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</si>
  <si>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</si>
  <si>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</si>
  <si>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</si>
  <si>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</si>
  <si>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</si>
  <si>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</si>
  <si>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</si>
  <si>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</si>
  <si>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</si>
  <si>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</si>
  <si>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</si>
  <si>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</si>
  <si>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</si>
  <si>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</si>
  <si>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</si>
  <si>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</si>
  <si>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</si>
  <si>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</si>
  <si>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</si>
  <si>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</si>
  <si>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</si>
  <si>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</si>
  <si>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</si>
  <si>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</si>
  <si>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</si>
  <si>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</si>
  <si>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</si>
  <si>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</si>
  <si>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</si>
  <si>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</si>
  <si>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</si>
  <si>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</si>
  <si>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</si>
  <si>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</si>
  <si>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</si>
  <si>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</si>
  <si>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</si>
  <si>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</si>
  <si>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</si>
  <si>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</si>
  <si>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</si>
  <si>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</si>
  <si>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</si>
  <si>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</si>
  <si>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</si>
  <si>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</si>
  <si>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</si>
  <si>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</si>
  <si>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</si>
  <si>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</si>
  <si>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</si>
  <si>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</si>
  <si>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</si>
  <si>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</si>
  <si>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</si>
  <si>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</si>
  <si>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</si>
  <si>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</si>
  <si>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</si>
  <si>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</si>
  <si>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</si>
  <si>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</si>
  <si>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</si>
  <si>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</si>
  <si>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</si>
  <si>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</si>
  <si>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</si>
  <si>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</si>
  <si>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</si>
  <si>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</si>
  <si>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</si>
  <si>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</si>
  <si>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</si>
  <si>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</si>
  <si>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</si>
  <si>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</si>
  <si>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</si>
  <si>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</si>
  <si>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</si>
  <si>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</si>
  <si>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</si>
  <si>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</si>
  <si>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</si>
  <si>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</si>
  <si>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</si>
  <si>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</si>
  <si>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</si>
  <si>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</si>
  <si>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</si>
  <si>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</si>
  <si>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</si>
  <si>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</si>
  <si>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</si>
  <si>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</si>
  <si>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</si>
  <si>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</si>
  <si>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</si>
  <si>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</si>
  <si>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</si>
  <si>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</si>
  <si>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</si>
  <si>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</si>
  <si>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</si>
  <si>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</si>
  <si>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</si>
  <si>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</si>
  <si>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</si>
  <si>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</si>
  <si>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</si>
  <si>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</si>
  <si>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</si>
  <si>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</si>
  <si>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</si>
  <si>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</si>
  <si>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</si>
  <si>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</si>
  <si>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</si>
  <si>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</si>
  <si>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</si>
  <si>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</si>
  <si>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</si>
  <si>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</si>
  <si>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</si>
  <si>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</si>
  <si>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</si>
  <si>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</si>
  <si>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</si>
  <si>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</si>
  <si>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</si>
  <si>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</si>
  <si>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</si>
  <si>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</si>
  <si>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</si>
  <si>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</si>
  <si>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</si>
  <si>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</si>
  <si>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</si>
  <si>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</si>
  <si>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</si>
  <si>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</si>
  <si>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</si>
  <si>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</si>
  <si>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</si>
  <si>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</si>
  <si>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</si>
  <si>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</si>
  <si>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</si>
  <si>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</si>
  <si>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</si>
  <si>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</si>
  <si>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</si>
  <si>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</si>
  <si>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</si>
  <si>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</si>
  <si>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</si>
  <si>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</si>
  <si>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</si>
  <si>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</si>
  <si>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</si>
  <si>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</si>
  <si>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</si>
  <si>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</si>
  <si>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</si>
  <si>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</si>
  <si>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</si>
  <si>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</si>
  <si>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</si>
  <si>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</si>
  <si>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</si>
  <si>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</si>
  <si>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</si>
  <si>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</si>
  <si>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</si>
  <si>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</si>
  <si>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</si>
  <si>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</si>
  <si>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</si>
  <si>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</si>
  <si>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</si>
  <si>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</si>
  <si>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</si>
  <si>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</si>
  <si>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Тайлант оны ашиг</t>
  </si>
  <si>
    <t>Эхний үлдэгдэл 2014.12.31</t>
  </si>
  <si>
    <t>Эцсийн үлдэгдэл 2015.12.31</t>
  </si>
  <si>
    <t xml:space="preserve">  1.1.12</t>
  </si>
  <si>
    <t>ЗГҮЦ</t>
  </si>
  <si>
    <t>Банкинд байршуулсан хадгаламж</t>
  </si>
  <si>
    <t>2013 оны 12-р сарын 31-ны үлдэгдэл</t>
  </si>
  <si>
    <t>2014 оны 12-р сарын 31-ны үлдэгдэл</t>
  </si>
  <si>
    <t>2015 оны 12-р сарын 31-ны үлдэгдэл</t>
  </si>
</sst>
</file>

<file path=xl/styles.xml><?xml version="1.0" encoding="utf-8"?>
<styleSheet xmlns="http://schemas.openxmlformats.org/spreadsheetml/2006/main">
  <numFmts count="1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173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="90" zoomScaleNormal="90" zoomScalePageLayoutView="0" workbookViewId="0" topLeftCell="A48">
      <selection activeCell="E59" sqref="E59"/>
    </sheetView>
  </sheetViews>
  <sheetFormatPr defaultColWidth="9.140625" defaultRowHeight="12.75"/>
  <cols>
    <col min="3" max="3" width="33.140625" style="0" customWidth="1"/>
    <col min="4" max="4" width="20.28125" style="0" customWidth="1"/>
    <col min="5" max="5" width="21.57421875" style="0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65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273</v>
      </c>
      <c r="E5" s="2" t="s">
        <v>274</v>
      </c>
    </row>
    <row r="6" spans="2:5" ht="15">
      <c r="B6" s="5" t="s">
        <v>66</v>
      </c>
      <c r="C6" s="6" t="s">
        <v>67</v>
      </c>
      <c r="D6" s="4">
        <v>0</v>
      </c>
      <c r="E6" s="4">
        <v>0</v>
      </c>
    </row>
    <row r="7" spans="2:5" ht="15">
      <c r="B7" s="5" t="s">
        <v>68</v>
      </c>
      <c r="C7" s="6" t="s">
        <v>69</v>
      </c>
      <c r="D7" s="4">
        <v>0</v>
      </c>
      <c r="E7" s="4">
        <v>0</v>
      </c>
    </row>
    <row r="8" spans="2:5" ht="15">
      <c r="B8" s="5" t="s">
        <v>70</v>
      </c>
      <c r="C8" s="5" t="s">
        <v>71</v>
      </c>
      <c r="D8" s="4">
        <f>50102584738.52/1000</f>
        <v>50102584.73852</v>
      </c>
      <c r="E8" s="4">
        <f>104640118875.79/1000</f>
        <v>104640118.87579</v>
      </c>
    </row>
    <row r="9" spans="2:5" ht="15">
      <c r="B9" s="5" t="s">
        <v>72</v>
      </c>
      <c r="C9" s="5" t="s">
        <v>73</v>
      </c>
      <c r="D9" s="4">
        <v>43824.2</v>
      </c>
      <c r="E9" s="4">
        <f>69711912.07/1000</f>
        <v>69711.91206999999</v>
      </c>
    </row>
    <row r="10" spans="2:5" ht="15">
      <c r="B10" s="5" t="s">
        <v>74</v>
      </c>
      <c r="C10" s="5" t="s">
        <v>75</v>
      </c>
      <c r="D10" s="4">
        <v>0</v>
      </c>
      <c r="E10" s="4">
        <f>291684349.91/1000</f>
        <v>291684.34991000005</v>
      </c>
    </row>
    <row r="11" spans="2:5" ht="15">
      <c r="B11" s="5" t="s">
        <v>76</v>
      </c>
      <c r="C11" s="5" t="s">
        <v>77</v>
      </c>
      <c r="D11" s="4">
        <f>3099074111.85/1000</f>
        <v>3099074.11185</v>
      </c>
      <c r="E11" s="4">
        <f>2617388.08/1000</f>
        <v>2617.38808</v>
      </c>
    </row>
    <row r="12" spans="2:5" ht="15">
      <c r="B12" s="5" t="s">
        <v>78</v>
      </c>
      <c r="C12" s="5" t="s">
        <v>79</v>
      </c>
      <c r="D12" s="4">
        <f>(826065581291.74-473419000)/1000</f>
        <v>825592162.29174</v>
      </c>
      <c r="E12" s="4">
        <f>(2025021501875.31-3762258191.32)/1000</f>
        <v>2021259243.68399</v>
      </c>
    </row>
    <row r="13" spans="2:5" ht="15">
      <c r="B13" s="5" t="s">
        <v>80</v>
      </c>
      <c r="C13" s="5" t="s">
        <v>81</v>
      </c>
      <c r="D13" s="4">
        <v>3634.3</v>
      </c>
      <c r="E13" s="4">
        <v>16146.9</v>
      </c>
    </row>
    <row r="14" spans="2:5" ht="15">
      <c r="B14" s="5" t="s">
        <v>82</v>
      </c>
      <c r="C14" s="5" t="s">
        <v>83</v>
      </c>
      <c r="D14" s="4">
        <v>99389.3</v>
      </c>
      <c r="E14" s="4">
        <v>101749.4</v>
      </c>
    </row>
    <row r="15" spans="2:5" ht="15">
      <c r="B15" s="5" t="s">
        <v>84</v>
      </c>
      <c r="C15" s="5" t="s">
        <v>85</v>
      </c>
      <c r="D15" s="4">
        <v>0</v>
      </c>
      <c r="E15" s="4">
        <v>0</v>
      </c>
    </row>
    <row r="16" spans="2:5" ht="45">
      <c r="B16" s="5" t="s">
        <v>86</v>
      </c>
      <c r="C16" s="5" t="s">
        <v>87</v>
      </c>
      <c r="D16" s="4">
        <v>0</v>
      </c>
      <c r="E16" s="4">
        <v>0</v>
      </c>
    </row>
    <row r="17" spans="2:5" ht="15">
      <c r="B17" s="5" t="s">
        <v>88</v>
      </c>
      <c r="C17" s="5" t="s">
        <v>276</v>
      </c>
      <c r="D17" s="4">
        <v>0</v>
      </c>
      <c r="E17" s="4">
        <v>2899001.4</v>
      </c>
    </row>
    <row r="18" spans="2:5" ht="15">
      <c r="B18" s="5" t="s">
        <v>89</v>
      </c>
      <c r="C18" s="5" t="s">
        <v>277</v>
      </c>
      <c r="D18" s="4">
        <v>0</v>
      </c>
      <c r="E18" s="4">
        <v>23488091.6</v>
      </c>
    </row>
    <row r="19" spans="2:5" ht="15">
      <c r="B19" s="5" t="s">
        <v>275</v>
      </c>
      <c r="C19" s="6" t="s">
        <v>90</v>
      </c>
      <c r="D19" s="8">
        <f>SUM(D6:D18)</f>
        <v>878940668.9421098</v>
      </c>
      <c r="E19" s="8">
        <f>SUM(E6:E18)</f>
        <v>2152768365.5098405</v>
      </c>
    </row>
    <row r="20" spans="2:5" ht="15">
      <c r="B20" s="5" t="s">
        <v>91</v>
      </c>
      <c r="C20" s="6" t="s">
        <v>92</v>
      </c>
      <c r="D20" s="4">
        <v>0</v>
      </c>
      <c r="E20" s="4">
        <v>0</v>
      </c>
    </row>
    <row r="21" spans="2:5" ht="15">
      <c r="B21" s="5" t="s">
        <v>93</v>
      </c>
      <c r="C21" s="5" t="s">
        <v>94</v>
      </c>
      <c r="D21" s="4">
        <v>646397</v>
      </c>
      <c r="E21" s="4">
        <v>14605801.9</v>
      </c>
    </row>
    <row r="22" spans="2:5" ht="15">
      <c r="B22" s="5" t="s">
        <v>95</v>
      </c>
      <c r="C22" s="5" t="s">
        <v>96</v>
      </c>
      <c r="D22" s="4">
        <v>140393.4</v>
      </c>
      <c r="E22" s="4">
        <v>92334.2</v>
      </c>
    </row>
    <row r="23" spans="2:5" ht="15">
      <c r="B23" s="5" t="s">
        <v>97</v>
      </c>
      <c r="C23" s="5" t="s">
        <v>98</v>
      </c>
      <c r="D23" s="4">
        <v>0</v>
      </c>
      <c r="E23" s="4">
        <v>0</v>
      </c>
    </row>
    <row r="24" spans="2:5" ht="15">
      <c r="B24" s="5" t="s">
        <v>99</v>
      </c>
      <c r="C24" s="5" t="s">
        <v>100</v>
      </c>
      <c r="D24" s="4">
        <v>1000</v>
      </c>
      <c r="E24" s="4">
        <v>2000</v>
      </c>
    </row>
    <row r="25" spans="2:5" ht="15">
      <c r="B25" s="5" t="s">
        <v>101</v>
      </c>
      <c r="C25" s="5" t="s">
        <v>102</v>
      </c>
      <c r="D25" s="4">
        <v>0</v>
      </c>
      <c r="E25" s="4">
        <v>0</v>
      </c>
    </row>
    <row r="26" spans="2:5" ht="15">
      <c r="B26" s="5" t="s">
        <v>103</v>
      </c>
      <c r="C26" s="5" t="s">
        <v>104</v>
      </c>
      <c r="D26" s="4">
        <v>0</v>
      </c>
      <c r="E26" s="4">
        <v>0</v>
      </c>
    </row>
    <row r="27" spans="2:5" ht="30">
      <c r="B27" s="5" t="s">
        <v>105</v>
      </c>
      <c r="C27" s="5" t="s">
        <v>106</v>
      </c>
      <c r="D27" s="4">
        <v>0</v>
      </c>
      <c r="E27" s="4">
        <v>0</v>
      </c>
    </row>
    <row r="28" spans="2:5" ht="15">
      <c r="B28" s="5" t="s">
        <v>107</v>
      </c>
      <c r="C28" s="5" t="s">
        <v>108</v>
      </c>
      <c r="D28" s="4">
        <v>117118.4</v>
      </c>
      <c r="E28" s="4">
        <v>0</v>
      </c>
    </row>
    <row r="29" spans="2:5" ht="15">
      <c r="B29" s="5" t="s">
        <v>110</v>
      </c>
      <c r="C29" s="6" t="s">
        <v>111</v>
      </c>
      <c r="D29" s="8">
        <v>15008148.8</v>
      </c>
      <c r="E29" s="8">
        <f>14876581872.24/1000</f>
        <v>14876581.87224</v>
      </c>
    </row>
    <row r="30" spans="2:5" ht="15">
      <c r="B30" s="5" t="s">
        <v>112</v>
      </c>
      <c r="C30" s="6" t="s">
        <v>113</v>
      </c>
      <c r="D30" s="8">
        <f>+D19+D29</f>
        <v>893948817.7421098</v>
      </c>
      <c r="E30" s="8">
        <f>+E19+E29</f>
        <v>2167644947.3820806</v>
      </c>
    </row>
    <row r="31" spans="2:5" ht="15">
      <c r="B31" s="5" t="s">
        <v>114</v>
      </c>
      <c r="C31" s="6" t="s">
        <v>115</v>
      </c>
      <c r="D31" s="4">
        <v>0</v>
      </c>
      <c r="E31" s="4">
        <v>0</v>
      </c>
    </row>
    <row r="32" spans="2:5" ht="15">
      <c r="B32" s="5" t="s">
        <v>116</v>
      </c>
      <c r="C32" s="6" t="s">
        <v>117</v>
      </c>
      <c r="D32" s="4">
        <v>0</v>
      </c>
      <c r="E32" s="4">
        <v>0</v>
      </c>
    </row>
    <row r="33" spans="2:5" ht="30">
      <c r="B33" s="5" t="s">
        <v>118</v>
      </c>
      <c r="C33" s="6" t="s">
        <v>119</v>
      </c>
      <c r="D33" s="4">
        <v>0</v>
      </c>
      <c r="E33" s="4">
        <v>0</v>
      </c>
    </row>
    <row r="34" spans="2:5" ht="15">
      <c r="B34" s="5" t="s">
        <v>120</v>
      </c>
      <c r="C34" s="5" t="s">
        <v>121</v>
      </c>
      <c r="D34" s="4">
        <v>1111053</v>
      </c>
      <c r="E34" s="4">
        <f>259197753.25/1000</f>
        <v>259197.75325</v>
      </c>
    </row>
    <row r="35" spans="2:5" ht="15">
      <c r="B35" s="5" t="s">
        <v>122</v>
      </c>
      <c r="C35" s="5" t="s">
        <v>123</v>
      </c>
      <c r="D35" s="4">
        <v>0</v>
      </c>
      <c r="E35" s="4">
        <v>0</v>
      </c>
    </row>
    <row r="36" spans="2:5" ht="15">
      <c r="B36" s="5" t="s">
        <v>124</v>
      </c>
      <c r="C36" s="5" t="s">
        <v>125</v>
      </c>
      <c r="D36" s="4">
        <v>164355.7</v>
      </c>
      <c r="E36" s="4">
        <f>378360147.87/1000</f>
        <v>378360.14787</v>
      </c>
    </row>
    <row r="37" spans="2:5" ht="15">
      <c r="B37" s="5" t="s">
        <v>126</v>
      </c>
      <c r="C37" s="5" t="s">
        <v>127</v>
      </c>
      <c r="D37" s="4">
        <v>0</v>
      </c>
      <c r="E37" s="4">
        <v>0</v>
      </c>
    </row>
    <row r="38" spans="2:5" ht="15">
      <c r="B38" s="5" t="s">
        <v>128</v>
      </c>
      <c r="C38" s="5" t="s">
        <v>129</v>
      </c>
      <c r="D38" s="4">
        <v>0</v>
      </c>
      <c r="E38" s="4">
        <v>0</v>
      </c>
    </row>
    <row r="39" spans="2:5" ht="15">
      <c r="B39" s="5" t="s">
        <v>130</v>
      </c>
      <c r="C39" s="5" t="s">
        <v>131</v>
      </c>
      <c r="D39" s="4">
        <v>5857480.9</v>
      </c>
      <c r="E39" s="4">
        <f>13066533206.37/1000</f>
        <v>13066533.206370002</v>
      </c>
    </row>
    <row r="40" spans="2:5" ht="15">
      <c r="B40" s="5" t="s">
        <v>132</v>
      </c>
      <c r="C40" s="5" t="s">
        <v>133</v>
      </c>
      <c r="D40" s="4">
        <v>0</v>
      </c>
      <c r="E40" s="4">
        <v>0</v>
      </c>
    </row>
    <row r="41" spans="2:5" ht="15">
      <c r="B41" s="5" t="s">
        <v>134</v>
      </c>
      <c r="C41" s="5" t="s">
        <v>135</v>
      </c>
      <c r="D41" s="4">
        <v>27059.3</v>
      </c>
      <c r="E41" s="4">
        <f>15001651.28/1000</f>
        <v>15001.65128</v>
      </c>
    </row>
    <row r="42" spans="2:5" ht="15">
      <c r="B42" s="5" t="s">
        <v>136</v>
      </c>
      <c r="C42" s="5" t="s">
        <v>137</v>
      </c>
      <c r="D42" s="4">
        <v>0</v>
      </c>
      <c r="E42" s="4">
        <v>0</v>
      </c>
    </row>
    <row r="43" spans="2:5" ht="30">
      <c r="B43" s="5" t="s">
        <v>138</v>
      </c>
      <c r="C43" s="5" t="s">
        <v>139</v>
      </c>
      <c r="D43" s="4">
        <v>1951864.4</v>
      </c>
      <c r="E43" s="4">
        <f>7139308410.98/1000</f>
        <v>7139308.410979999</v>
      </c>
    </row>
    <row r="44" spans="2:5" ht="45">
      <c r="B44" s="5" t="s">
        <v>140</v>
      </c>
      <c r="C44" s="5" t="s">
        <v>141</v>
      </c>
      <c r="D44" s="4">
        <v>0</v>
      </c>
      <c r="E44" s="4">
        <v>0</v>
      </c>
    </row>
    <row r="45" spans="2:5" ht="30">
      <c r="B45" s="5" t="s">
        <v>142</v>
      </c>
      <c r="C45" s="5"/>
      <c r="D45" s="4">
        <v>0</v>
      </c>
      <c r="E45" s="4">
        <v>0</v>
      </c>
    </row>
    <row r="46" spans="2:5" ht="30">
      <c r="B46" s="5" t="s">
        <v>143</v>
      </c>
      <c r="C46" s="6" t="s">
        <v>144</v>
      </c>
      <c r="D46" s="8">
        <v>9111813.3</v>
      </c>
      <c r="E46" s="8">
        <f>20858401169.75/1000</f>
        <v>20858401.16975</v>
      </c>
    </row>
    <row r="47" spans="2:5" ht="15">
      <c r="B47" s="5" t="s">
        <v>145</v>
      </c>
      <c r="C47" s="6" t="s">
        <v>146</v>
      </c>
      <c r="D47" s="4">
        <v>0</v>
      </c>
      <c r="E47" s="4">
        <v>0</v>
      </c>
    </row>
    <row r="48" spans="2:5" ht="15">
      <c r="B48" s="5" t="s">
        <v>147</v>
      </c>
      <c r="C48" s="5" t="s">
        <v>148</v>
      </c>
      <c r="D48" s="4">
        <f>8440772059.42/1000</f>
        <v>8440772.05942</v>
      </c>
      <c r="E48" s="4">
        <f>8440772059.42/1000</f>
        <v>8440772.05942</v>
      </c>
    </row>
    <row r="49" spans="2:5" ht="15">
      <c r="B49" s="5" t="s">
        <v>149</v>
      </c>
      <c r="C49" s="5" t="s">
        <v>150</v>
      </c>
      <c r="D49" s="4">
        <v>0</v>
      </c>
      <c r="E49" s="4">
        <v>0</v>
      </c>
    </row>
    <row r="50" spans="2:5" ht="15">
      <c r="B50" s="5" t="s">
        <v>151</v>
      </c>
      <c r="C50" s="5" t="s">
        <v>152</v>
      </c>
      <c r="D50" s="4">
        <v>0</v>
      </c>
      <c r="E50" s="4">
        <v>0</v>
      </c>
    </row>
    <row r="51" spans="2:5" ht="15">
      <c r="B51" s="5" t="s">
        <v>153</v>
      </c>
      <c r="C51" s="5" t="s">
        <v>154</v>
      </c>
      <c r="D51" s="4">
        <v>830116649.2</v>
      </c>
      <c r="E51" s="4">
        <f>2024901271553.72/1000</f>
        <v>2024901271.55372</v>
      </c>
    </row>
    <row r="52" spans="2:5" ht="15">
      <c r="B52" s="5" t="s">
        <v>155</v>
      </c>
      <c r="C52" s="5"/>
      <c r="D52" s="4">
        <v>0</v>
      </c>
      <c r="E52" s="4">
        <v>0</v>
      </c>
    </row>
    <row r="53" spans="2:5" ht="15">
      <c r="B53" s="5" t="s">
        <v>156</v>
      </c>
      <c r="C53" s="6" t="s">
        <v>157</v>
      </c>
      <c r="D53" s="8">
        <v>838557421.3</v>
      </c>
      <c r="E53" s="8">
        <f>2033342043613.14/1000</f>
        <v>2033342043.6131399</v>
      </c>
    </row>
    <row r="54" spans="2:5" ht="15">
      <c r="B54" s="5" t="s">
        <v>158</v>
      </c>
      <c r="C54" s="6" t="s">
        <v>159</v>
      </c>
      <c r="D54" s="8">
        <f>+D53+D46</f>
        <v>847669234.5999999</v>
      </c>
      <c r="E54" s="8">
        <f>+E53+E46</f>
        <v>2054200444.7828898</v>
      </c>
    </row>
    <row r="55" spans="2:5" ht="15">
      <c r="B55" s="5" t="s">
        <v>62</v>
      </c>
      <c r="C55" s="6" t="s">
        <v>160</v>
      </c>
      <c r="D55" s="4">
        <v>0</v>
      </c>
      <c r="E55" s="4">
        <v>0</v>
      </c>
    </row>
    <row r="56" spans="2:5" ht="15">
      <c r="B56" s="5" t="s">
        <v>161</v>
      </c>
      <c r="C56" s="6" t="s">
        <v>162</v>
      </c>
      <c r="D56" s="4">
        <v>0</v>
      </c>
      <c r="E56" s="4">
        <v>0</v>
      </c>
    </row>
    <row r="57" spans="2:5" ht="15">
      <c r="B57" s="5" t="s">
        <v>163</v>
      </c>
      <c r="C57" s="5" t="s">
        <v>164</v>
      </c>
      <c r="D57" s="4">
        <v>3304000</v>
      </c>
      <c r="E57" s="4">
        <v>3998774</v>
      </c>
    </row>
    <row r="58" spans="2:5" ht="15">
      <c r="B58" s="5" t="s">
        <v>165</v>
      </c>
      <c r="C58" s="5" t="s">
        <v>166</v>
      </c>
      <c r="D58" s="4"/>
      <c r="E58" s="4"/>
    </row>
    <row r="59" spans="2:5" ht="15">
      <c r="B59" s="5" t="s">
        <v>167</v>
      </c>
      <c r="C59" s="5" t="s">
        <v>168</v>
      </c>
      <c r="D59" s="4">
        <v>13494856</v>
      </c>
      <c r="E59" s="4">
        <v>16710546</v>
      </c>
    </row>
    <row r="60" spans="2:5" ht="15">
      <c r="B60" s="5" t="s">
        <v>169</v>
      </c>
      <c r="C60" s="5" t="s">
        <v>170</v>
      </c>
      <c r="D60" s="4">
        <v>0</v>
      </c>
      <c r="E60" s="4">
        <v>0</v>
      </c>
    </row>
    <row r="61" spans="2:5" ht="15">
      <c r="B61" s="5" t="s">
        <v>171</v>
      </c>
      <c r="C61" s="5" t="s">
        <v>172</v>
      </c>
      <c r="D61" s="4">
        <v>15724834.6</v>
      </c>
      <c r="E61" s="4">
        <v>52225114.8</v>
      </c>
    </row>
    <row r="62" spans="2:5" ht="30">
      <c r="B62" s="5" t="s">
        <v>173</v>
      </c>
      <c r="C62" s="5" t="s">
        <v>174</v>
      </c>
      <c r="D62" s="4">
        <v>0</v>
      </c>
      <c r="E62" s="4">
        <v>0</v>
      </c>
    </row>
    <row r="63" spans="2:5" ht="30">
      <c r="B63" s="5" t="s">
        <v>175</v>
      </c>
      <c r="C63" s="5" t="s">
        <v>176</v>
      </c>
      <c r="D63" s="4">
        <v>0</v>
      </c>
      <c r="E63" s="4">
        <v>0</v>
      </c>
    </row>
    <row r="64" spans="2:5" ht="15">
      <c r="B64" s="5" t="s">
        <v>177</v>
      </c>
      <c r="C64" s="5" t="s">
        <v>178</v>
      </c>
      <c r="D64" s="4">
        <v>0</v>
      </c>
      <c r="E64" s="4">
        <v>0</v>
      </c>
    </row>
    <row r="65" spans="2:5" ht="15">
      <c r="B65" s="5" t="s">
        <v>179</v>
      </c>
      <c r="C65" s="5" t="s">
        <v>180</v>
      </c>
      <c r="D65" s="4">
        <v>13755892.6</v>
      </c>
      <c r="E65" s="4">
        <f>10135183815.1/1000</f>
        <v>10135183.815100001</v>
      </c>
    </row>
    <row r="66" spans="2:5" ht="15">
      <c r="B66" s="5" t="s">
        <v>181</v>
      </c>
      <c r="C66" s="5" t="s">
        <v>272</v>
      </c>
      <c r="D66" s="4">
        <v>0</v>
      </c>
      <c r="E66" s="4">
        <v>30374884</v>
      </c>
    </row>
    <row r="67" spans="2:5" ht="15">
      <c r="B67" s="5" t="s">
        <v>182</v>
      </c>
      <c r="C67" s="6" t="s">
        <v>183</v>
      </c>
      <c r="D67" s="8">
        <v>46279583.2</v>
      </c>
      <c r="E67" s="8">
        <f>113444502645.15/1000</f>
        <v>113444502.64514999</v>
      </c>
    </row>
    <row r="68" spans="2:5" ht="30">
      <c r="B68" s="5" t="s">
        <v>184</v>
      </c>
      <c r="C68" s="6" t="s">
        <v>185</v>
      </c>
      <c r="D68" s="8">
        <v>893948817.8</v>
      </c>
      <c r="E68" s="8">
        <f>2167644947428.04/1000</f>
        <v>2167644947.42804</v>
      </c>
    </row>
    <row r="69" spans="1:120" ht="12.75"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</row>
    <row r="70" ht="45">
      <c r="E70" s="3" t="s">
        <v>63</v>
      </c>
    </row>
    <row r="71" ht="30">
      <c r="E71" s="3" t="s">
        <v>64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80" zoomScaleNormal="80" zoomScalePageLayoutView="0" workbookViewId="0" topLeftCell="A13">
      <selection activeCell="E23" sqref="E23"/>
    </sheetView>
  </sheetViews>
  <sheetFormatPr defaultColWidth="9.140625" defaultRowHeight="12.75"/>
  <cols>
    <col min="3" max="3" width="33.140625" style="0" customWidth="1"/>
    <col min="4" max="4" width="22.28125" style="0" customWidth="1"/>
    <col min="5" max="5" width="25.00390625" style="0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273</v>
      </c>
      <c r="E5" s="2" t="s">
        <v>274</v>
      </c>
    </row>
    <row r="6" spans="2:5" ht="15">
      <c r="B6" s="5" t="s">
        <v>6</v>
      </c>
      <c r="C6" s="5" t="s">
        <v>7</v>
      </c>
      <c r="D6" s="8">
        <v>41853868.8</v>
      </c>
      <c r="E6" s="8">
        <f>125534806217.38/1000</f>
        <v>125534806.21738</v>
      </c>
    </row>
    <row r="7" spans="2:5" ht="15">
      <c r="B7" s="5" t="s">
        <v>8</v>
      </c>
      <c r="C7" s="5" t="s">
        <v>9</v>
      </c>
      <c r="D7" s="4">
        <v>0</v>
      </c>
      <c r="E7" s="4">
        <v>0</v>
      </c>
    </row>
    <row r="8" spans="2:5" ht="15">
      <c r="B8" s="5" t="s">
        <v>10</v>
      </c>
      <c r="C8" s="6" t="s">
        <v>11</v>
      </c>
      <c r="D8" s="4">
        <v>0</v>
      </c>
      <c r="E8" s="4">
        <v>0</v>
      </c>
    </row>
    <row r="9" spans="2:5" ht="15">
      <c r="B9" s="5" t="s">
        <v>12</v>
      </c>
      <c r="C9" s="5" t="s">
        <v>13</v>
      </c>
      <c r="D9" s="4">
        <v>0</v>
      </c>
      <c r="E9" s="4">
        <v>0</v>
      </c>
    </row>
    <row r="10" spans="2:5" ht="15">
      <c r="B10" s="5" t="s">
        <v>14</v>
      </c>
      <c r="C10" s="5" t="s">
        <v>15</v>
      </c>
      <c r="D10" s="4">
        <v>41827002.4</v>
      </c>
      <c r="E10" s="4">
        <f>125506744673.95/1000</f>
        <v>125506744.67395</v>
      </c>
    </row>
    <row r="11" spans="2:5" ht="15">
      <c r="B11" s="5" t="s">
        <v>16</v>
      </c>
      <c r="C11" s="5" t="s">
        <v>17</v>
      </c>
      <c r="D11" s="4">
        <v>0</v>
      </c>
      <c r="E11" s="4">
        <v>0</v>
      </c>
    </row>
    <row r="12" spans="2:5" ht="15">
      <c r="B12" s="5" t="s">
        <v>18</v>
      </c>
      <c r="C12" s="5" t="s">
        <v>19</v>
      </c>
      <c r="D12" s="4">
        <v>0</v>
      </c>
      <c r="E12" s="4">
        <f>13662708.68/1000</f>
        <v>13662.70868</v>
      </c>
    </row>
    <row r="13" spans="2:5" ht="15">
      <c r="B13" s="5" t="s">
        <v>20</v>
      </c>
      <c r="C13" s="5" t="s">
        <v>21</v>
      </c>
      <c r="D13" s="4">
        <v>26866.3</v>
      </c>
      <c r="E13" s="4">
        <f>14398834.75/1000</f>
        <v>14398.83475</v>
      </c>
    </row>
    <row r="14" spans="2:5" ht="15">
      <c r="B14" s="5" t="s">
        <v>22</v>
      </c>
      <c r="C14" s="5" t="s">
        <v>23</v>
      </c>
      <c r="D14" s="4">
        <v>-88554.5</v>
      </c>
      <c r="E14" s="4">
        <f>-247482615.34/1000</f>
        <v>-247482.61534</v>
      </c>
    </row>
    <row r="15" spans="2:5" ht="15">
      <c r="B15" s="5" t="s">
        <v>24</v>
      </c>
      <c r="C15" s="5" t="s">
        <v>25</v>
      </c>
      <c r="D15" s="4">
        <v>-4317790.4</v>
      </c>
      <c r="E15" s="4">
        <f>-5580706338.26/1000</f>
        <v>-5580706.338260001</v>
      </c>
    </row>
    <row r="16" spans="2:5" ht="15">
      <c r="B16" s="5" t="s">
        <v>26</v>
      </c>
      <c r="C16" s="5" t="s">
        <v>27</v>
      </c>
      <c r="D16" s="4">
        <v>-24525018.5</v>
      </c>
      <c r="E16" s="4">
        <f>-76380506484.02/1000</f>
        <v>-76380506.48402001</v>
      </c>
    </row>
    <row r="17" spans="2:5" ht="15">
      <c r="B17" s="5" t="s">
        <v>28</v>
      </c>
      <c r="C17" s="5" t="s">
        <v>29</v>
      </c>
      <c r="D17" s="4">
        <v>-473419</v>
      </c>
      <c r="E17" s="4">
        <f>-11628702146.88/1000</f>
        <v>-11628702.146879999</v>
      </c>
    </row>
    <row r="18" spans="2:5" ht="30">
      <c r="B18" s="5" t="s">
        <v>30</v>
      </c>
      <c r="C18" s="5" t="s">
        <v>31</v>
      </c>
      <c r="D18" s="4">
        <v>38220.8</v>
      </c>
      <c r="E18" s="4">
        <v>4558.44</v>
      </c>
    </row>
    <row r="19" spans="2:5" ht="30">
      <c r="B19" s="5" t="s">
        <v>32</v>
      </c>
      <c r="C19" s="5" t="s">
        <v>33</v>
      </c>
      <c r="D19" s="4">
        <v>0</v>
      </c>
      <c r="E19" s="4">
        <v>0</v>
      </c>
    </row>
    <row r="20" spans="2:5" ht="30">
      <c r="B20" s="5" t="s">
        <v>34</v>
      </c>
      <c r="C20" s="5" t="s">
        <v>35</v>
      </c>
      <c r="D20" s="4">
        <v>0</v>
      </c>
      <c r="E20" s="4">
        <v>0</v>
      </c>
    </row>
    <row r="21" spans="2:5" ht="30">
      <c r="B21" s="5" t="s">
        <v>36</v>
      </c>
      <c r="C21" s="5" t="s">
        <v>37</v>
      </c>
      <c r="D21" s="4">
        <v>0</v>
      </c>
      <c r="E21" s="4">
        <v>0</v>
      </c>
    </row>
    <row r="22" spans="2:5" ht="15">
      <c r="B22" s="5" t="s">
        <v>38</v>
      </c>
      <c r="C22" s="5" t="s">
        <v>39</v>
      </c>
      <c r="D22" s="4">
        <v>0</v>
      </c>
      <c r="E22" s="4">
        <v>0</v>
      </c>
    </row>
    <row r="23" spans="2:5" ht="30">
      <c r="B23" s="5" t="s">
        <v>40</v>
      </c>
      <c r="C23" s="6" t="s">
        <v>41</v>
      </c>
      <c r="D23" s="8">
        <f>SUM(D10:D21)</f>
        <v>12487307.099999998</v>
      </c>
      <c r="E23" s="8">
        <f>SUM(E10:E21)</f>
        <v>31701967.072880004</v>
      </c>
    </row>
    <row r="24" spans="2:5" ht="15">
      <c r="B24" s="5" t="s">
        <v>42</v>
      </c>
      <c r="C24" s="5" t="s">
        <v>43</v>
      </c>
      <c r="D24" s="4">
        <v>381772.1</v>
      </c>
      <c r="E24" s="4">
        <f>1327083076/1000</f>
        <v>1327083.076</v>
      </c>
    </row>
    <row r="25" spans="2:5" ht="30">
      <c r="B25" s="5" t="s">
        <v>44</v>
      </c>
      <c r="C25" s="6" t="s">
        <v>45</v>
      </c>
      <c r="D25" s="4">
        <v>0</v>
      </c>
      <c r="E25" s="4">
        <v>0</v>
      </c>
    </row>
    <row r="26" spans="2:5" ht="45">
      <c r="B26" s="5" t="s">
        <v>46</v>
      </c>
      <c r="C26" s="6" t="s">
        <v>47</v>
      </c>
      <c r="D26" s="4">
        <v>0</v>
      </c>
      <c r="E26" s="4">
        <v>0</v>
      </c>
    </row>
    <row r="27" spans="2:5" ht="30">
      <c r="B27" s="5" t="s">
        <v>48</v>
      </c>
      <c r="C27" s="6" t="s">
        <v>49</v>
      </c>
      <c r="D27" s="8">
        <v>12105535</v>
      </c>
      <c r="E27" s="8">
        <f>30374884000/1000</f>
        <v>30374884</v>
      </c>
    </row>
    <row r="28" spans="2:5" ht="15">
      <c r="B28" s="5" t="s">
        <v>50</v>
      </c>
      <c r="C28" s="6" t="s">
        <v>51</v>
      </c>
      <c r="D28" s="4">
        <v>0</v>
      </c>
      <c r="E28" s="4">
        <v>0</v>
      </c>
    </row>
    <row r="29" spans="2:5" ht="30">
      <c r="B29" s="5" t="s">
        <v>52</v>
      </c>
      <c r="C29" s="5" t="s">
        <v>53</v>
      </c>
      <c r="D29" s="4">
        <v>0</v>
      </c>
      <c r="E29" s="4">
        <v>0</v>
      </c>
    </row>
    <row r="30" spans="2:5" ht="30">
      <c r="B30" s="5" t="s">
        <v>54</v>
      </c>
      <c r="C30" s="5" t="s">
        <v>55</v>
      </c>
      <c r="D30" s="4">
        <v>0</v>
      </c>
      <c r="E30" s="4">
        <v>0</v>
      </c>
    </row>
    <row r="31" spans="2:5" ht="15">
      <c r="B31" s="5" t="s">
        <v>56</v>
      </c>
      <c r="C31" s="5" t="s">
        <v>57</v>
      </c>
      <c r="D31" s="4">
        <v>0</v>
      </c>
      <c r="E31" s="4">
        <v>0</v>
      </c>
    </row>
    <row r="32" spans="2:5" ht="15">
      <c r="B32" s="5" t="s">
        <v>58</v>
      </c>
      <c r="C32" s="6" t="s">
        <v>59</v>
      </c>
      <c r="D32" s="8">
        <v>12105535</v>
      </c>
      <c r="E32" s="8">
        <f>30374884000/1000</f>
        <v>30374884</v>
      </c>
    </row>
    <row r="33" spans="2:5" ht="30">
      <c r="B33" s="5" t="s">
        <v>60</v>
      </c>
      <c r="C33" s="5" t="s">
        <v>61</v>
      </c>
      <c r="D33" s="4">
        <v>0</v>
      </c>
      <c r="E33" s="4">
        <v>0</v>
      </c>
    </row>
    <row r="34" spans="1:120" ht="12.75"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</row>
    <row r="35" ht="30">
      <c r="E35" s="3" t="s">
        <v>63</v>
      </c>
    </row>
    <row r="36" ht="30">
      <c r="E36" s="3" t="s">
        <v>64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262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162</v>
      </c>
      <c r="E5" s="2" t="s">
        <v>170</v>
      </c>
      <c r="F5" s="2" t="s">
        <v>172</v>
      </c>
      <c r="G5" s="2" t="s">
        <v>174</v>
      </c>
      <c r="H5" s="2" t="s">
        <v>176</v>
      </c>
      <c r="I5" s="2" t="s">
        <v>178</v>
      </c>
      <c r="J5" s="2" t="s">
        <v>180</v>
      </c>
      <c r="K5" s="2" t="s">
        <v>263</v>
      </c>
    </row>
    <row r="6" spans="2:11" ht="30">
      <c r="B6" s="5" t="s">
        <v>264</v>
      </c>
      <c r="C6" s="6" t="s">
        <v>278</v>
      </c>
      <c r="D6" s="8">
        <v>14298856</v>
      </c>
      <c r="E6" s="8">
        <v>0</v>
      </c>
      <c r="F6" s="8">
        <v>8224834.6</v>
      </c>
      <c r="G6" s="8">
        <v>0</v>
      </c>
      <c r="H6" s="8">
        <v>0</v>
      </c>
      <c r="I6" s="8">
        <v>0</v>
      </c>
      <c r="J6" s="8">
        <v>1650357.6</v>
      </c>
      <c r="K6" s="8">
        <v>24174048.2</v>
      </c>
    </row>
    <row r="7" spans="2:11" ht="45">
      <c r="B7" s="5" t="s">
        <v>66</v>
      </c>
      <c r="C7" s="5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114</v>
      </c>
      <c r="C8" s="6" t="s">
        <v>266</v>
      </c>
      <c r="D8" s="8">
        <v>14298856</v>
      </c>
      <c r="E8" s="8">
        <v>0</v>
      </c>
      <c r="F8" s="8">
        <v>8224834.6</v>
      </c>
      <c r="G8" s="8">
        <v>0</v>
      </c>
      <c r="H8" s="8">
        <v>0</v>
      </c>
      <c r="I8" s="8">
        <v>0</v>
      </c>
      <c r="J8" s="8">
        <v>1650357.6</v>
      </c>
      <c r="K8" s="8">
        <v>24174048.2</v>
      </c>
    </row>
    <row r="9" spans="2:11" ht="30">
      <c r="B9" s="5" t="s">
        <v>10</v>
      </c>
      <c r="C9" s="5" t="s">
        <v>267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12105535</v>
      </c>
      <c r="K9" s="4">
        <v>12105535</v>
      </c>
    </row>
    <row r="10" spans="2:11" ht="15">
      <c r="B10" s="5" t="s">
        <v>254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258</v>
      </c>
      <c r="C11" s="5" t="s">
        <v>268</v>
      </c>
      <c r="D11" s="4">
        <v>2500000</v>
      </c>
      <c r="E11" s="4">
        <v>0</v>
      </c>
      <c r="F11" s="4">
        <v>7500000</v>
      </c>
      <c r="G11" s="4">
        <v>0</v>
      </c>
      <c r="H11" s="4">
        <v>0</v>
      </c>
      <c r="I11" s="4">
        <v>0</v>
      </c>
      <c r="J11" s="4">
        <v>0</v>
      </c>
      <c r="K11" s="4">
        <v>10000000</v>
      </c>
    </row>
    <row r="12" spans="2:11" ht="15">
      <c r="B12" s="5" t="s">
        <v>260</v>
      </c>
      <c r="C12" s="5" t="s">
        <v>269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270</v>
      </c>
      <c r="C13" s="5" t="s">
        <v>271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264</v>
      </c>
      <c r="C14" s="6" t="s">
        <v>279</v>
      </c>
      <c r="D14" s="8">
        <v>16798856</v>
      </c>
      <c r="E14" s="8">
        <v>0</v>
      </c>
      <c r="F14" s="8">
        <v>15724834.6</v>
      </c>
      <c r="G14" s="8">
        <v>0</v>
      </c>
      <c r="H14" s="8">
        <v>0</v>
      </c>
      <c r="I14" s="8">
        <v>0</v>
      </c>
      <c r="J14" s="8">
        <v>13755892.6</v>
      </c>
      <c r="K14" s="8">
        <v>46279583.2</v>
      </c>
    </row>
    <row r="15" spans="2:11" ht="45">
      <c r="B15" s="5" t="s">
        <v>66</v>
      </c>
      <c r="C15" s="5" t="s">
        <v>265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5">
      <c r="B16" s="5" t="s">
        <v>114</v>
      </c>
      <c r="C16" s="6" t="s">
        <v>266</v>
      </c>
      <c r="D16" s="8">
        <v>16798856</v>
      </c>
      <c r="E16" s="8">
        <v>0</v>
      </c>
      <c r="F16" s="8">
        <v>15724834.6</v>
      </c>
      <c r="G16" s="8">
        <v>0</v>
      </c>
      <c r="H16" s="8">
        <v>0</v>
      </c>
      <c r="I16" s="8">
        <v>0</v>
      </c>
      <c r="J16" s="8">
        <v>13755892.6</v>
      </c>
      <c r="K16" s="8">
        <v>46279583.2</v>
      </c>
    </row>
    <row r="17" spans="2:11" ht="30">
      <c r="B17" s="5" t="s">
        <v>10</v>
      </c>
      <c r="C17" s="5" t="s">
        <v>267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30374884</v>
      </c>
      <c r="K17" s="4">
        <v>30374884</v>
      </c>
    </row>
    <row r="18" spans="2:11" ht="15">
      <c r="B18" s="5" t="s">
        <v>254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258</v>
      </c>
      <c r="C19" s="5" t="s">
        <v>268</v>
      </c>
      <c r="D19" s="4">
        <v>3910464</v>
      </c>
      <c r="E19" s="4">
        <v>0</v>
      </c>
      <c r="F19" s="4">
        <v>36500280.2</v>
      </c>
      <c r="G19" s="4">
        <v>0</v>
      </c>
      <c r="H19" s="4">
        <v>0</v>
      </c>
      <c r="I19" s="4">
        <v>0</v>
      </c>
      <c r="J19" s="4">
        <v>0</v>
      </c>
      <c r="K19" s="4">
        <v>40410744.2</v>
      </c>
    </row>
    <row r="20" spans="2:11" ht="15">
      <c r="B20" s="5" t="s">
        <v>260</v>
      </c>
      <c r="C20" s="5" t="s">
        <v>269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3620708.8</v>
      </c>
      <c r="K20" s="4">
        <v>3620707.8</v>
      </c>
    </row>
    <row r="21" spans="2:11" ht="30">
      <c r="B21" s="5" t="s">
        <v>270</v>
      </c>
      <c r="C21" s="5" t="s">
        <v>271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264</v>
      </c>
      <c r="C22" s="6" t="s">
        <v>280</v>
      </c>
      <c r="D22" s="8">
        <v>20709320</v>
      </c>
      <c r="E22" s="8">
        <v>0</v>
      </c>
      <c r="F22" s="8">
        <v>52225114.8</v>
      </c>
      <c r="G22" s="8">
        <v>0</v>
      </c>
      <c r="H22" s="8">
        <v>0</v>
      </c>
      <c r="I22" s="8">
        <v>0</v>
      </c>
      <c r="J22" s="8">
        <v>40510067.8</v>
      </c>
      <c r="K22" s="8">
        <v>113444502.6</v>
      </c>
    </row>
    <row r="23" spans="1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45">
      <c r="E24" s="3" t="s">
        <v>63</v>
      </c>
    </row>
    <row r="25" ht="45">
      <c r="E25" s="3" t="s">
        <v>64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D59" sqref="D59"/>
    </sheetView>
  </sheetViews>
  <sheetFormatPr defaultColWidth="9.140625" defaultRowHeight="12.75"/>
  <cols>
    <col min="3" max="3" width="33.140625" style="0" customWidth="1"/>
    <col min="4" max="4" width="22.8515625" style="0" customWidth="1"/>
    <col min="5" max="5" width="27.8515625" style="0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186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273</v>
      </c>
      <c r="E5" s="2" t="s">
        <v>274</v>
      </c>
    </row>
    <row r="6" spans="2:5" ht="30">
      <c r="B6" s="5" t="s">
        <v>66</v>
      </c>
      <c r="C6" s="6" t="s">
        <v>187</v>
      </c>
      <c r="D6" s="4">
        <v>0</v>
      </c>
      <c r="E6" s="4">
        <v>0</v>
      </c>
    </row>
    <row r="7" spans="2:5" ht="15">
      <c r="B7" s="5" t="s">
        <v>68</v>
      </c>
      <c r="C7" s="6" t="s">
        <v>188</v>
      </c>
      <c r="D7" s="8">
        <f>38803135330.03/1000</f>
        <v>38803135.33003</v>
      </c>
      <c r="E7" s="8">
        <v>119920604.2</v>
      </c>
    </row>
    <row r="8" spans="2:5" ht="30">
      <c r="B8" s="5" t="s">
        <v>70</v>
      </c>
      <c r="C8" s="5" t="s">
        <v>189</v>
      </c>
      <c r="D8" s="4">
        <f>38452992061.77/1000</f>
        <v>38452992.06177</v>
      </c>
      <c r="E8" s="4">
        <v>119902242.2</v>
      </c>
    </row>
    <row r="9" spans="2:5" ht="30">
      <c r="B9" s="5" t="s">
        <v>72</v>
      </c>
      <c r="C9" s="5" t="s">
        <v>190</v>
      </c>
      <c r="D9" s="4">
        <f>348317203/1000</f>
        <v>348317.203</v>
      </c>
      <c r="E9" s="4">
        <v>0</v>
      </c>
    </row>
    <row r="10" spans="2:5" ht="30">
      <c r="B10" s="5" t="s">
        <v>74</v>
      </c>
      <c r="C10" s="5" t="s">
        <v>191</v>
      </c>
      <c r="D10" s="4">
        <v>0</v>
      </c>
      <c r="E10" s="4">
        <v>236</v>
      </c>
    </row>
    <row r="11" spans="2:5" ht="15">
      <c r="B11" s="5" t="s">
        <v>76</v>
      </c>
      <c r="C11" s="5" t="s">
        <v>192</v>
      </c>
      <c r="D11" s="4">
        <v>0</v>
      </c>
      <c r="E11" s="4">
        <v>0</v>
      </c>
    </row>
    <row r="12" spans="2:5" ht="15">
      <c r="B12" s="5" t="s">
        <v>78</v>
      </c>
      <c r="C12" s="5" t="s">
        <v>193</v>
      </c>
      <c r="D12" s="4">
        <f>1000000/1000</f>
        <v>1000</v>
      </c>
      <c r="E12" s="4">
        <v>0</v>
      </c>
    </row>
    <row r="13" spans="2:5" ht="15">
      <c r="B13" s="5" t="s">
        <v>80</v>
      </c>
      <c r="C13" s="5" t="s">
        <v>194</v>
      </c>
      <c r="D13" s="4">
        <v>826</v>
      </c>
      <c r="E13" s="4">
        <v>18125.9</v>
      </c>
    </row>
    <row r="14" spans="2:5" ht="15">
      <c r="B14" s="5" t="s">
        <v>91</v>
      </c>
      <c r="C14" s="6" t="s">
        <v>195</v>
      </c>
      <c r="D14" s="8">
        <f>21473697666.57/1000</f>
        <v>21473697.66657</v>
      </c>
      <c r="E14" s="8">
        <v>86294918</v>
      </c>
    </row>
    <row r="15" spans="2:5" ht="15">
      <c r="B15" s="5" t="s">
        <v>93</v>
      </c>
      <c r="C15" s="5" t="s">
        <v>196</v>
      </c>
      <c r="D15" s="4">
        <f>1081605992.04/1000</f>
        <v>1081605.99204</v>
      </c>
      <c r="E15" s="4">
        <v>1600038.3</v>
      </c>
    </row>
    <row r="16" spans="2:5" ht="30">
      <c r="B16" s="5" t="s">
        <v>95</v>
      </c>
      <c r="C16" s="5" t="s">
        <v>197</v>
      </c>
      <c r="D16" s="4">
        <f>142978602.79/1000</f>
        <v>142978.60279</v>
      </c>
      <c r="E16" s="4">
        <v>349676.4</v>
      </c>
    </row>
    <row r="17" spans="2:5" ht="30">
      <c r="B17" s="5" t="s">
        <v>97</v>
      </c>
      <c r="C17" s="5" t="s">
        <v>198</v>
      </c>
      <c r="D17" s="4">
        <f>36534552/1000</f>
        <v>36534.552</v>
      </c>
      <c r="E17" s="4">
        <v>42235.9</v>
      </c>
    </row>
    <row r="18" spans="2:5" ht="15">
      <c r="B18" s="5" t="s">
        <v>99</v>
      </c>
      <c r="C18" s="5" t="s">
        <v>199</v>
      </c>
      <c r="D18" s="4">
        <f>125086970.1/1000</f>
        <v>125086.97009999999</v>
      </c>
      <c r="E18" s="4">
        <v>23448.4</v>
      </c>
    </row>
    <row r="19" spans="2:5" ht="30">
      <c r="B19" s="5" t="s">
        <v>101</v>
      </c>
      <c r="C19" s="5" t="s">
        <v>200</v>
      </c>
      <c r="D19" s="4">
        <f>9856753.2/1000</f>
        <v>9856.7532</v>
      </c>
      <c r="E19" s="4">
        <v>5597.3</v>
      </c>
    </row>
    <row r="20" spans="2:5" ht="15">
      <c r="B20" s="5" t="s">
        <v>103</v>
      </c>
      <c r="C20" s="5" t="s">
        <v>201</v>
      </c>
      <c r="D20" s="4">
        <v>19357099.8</v>
      </c>
      <c r="E20" s="4">
        <v>69106498.8</v>
      </c>
    </row>
    <row r="21" spans="2:5" ht="15">
      <c r="B21" s="5" t="s">
        <v>105</v>
      </c>
      <c r="C21" s="5" t="s">
        <v>202</v>
      </c>
      <c r="D21" s="4">
        <v>437181.7</v>
      </c>
      <c r="E21" s="4">
        <v>1928674.4</v>
      </c>
    </row>
    <row r="22" spans="2:5" ht="15">
      <c r="B22" s="5" t="s">
        <v>107</v>
      </c>
      <c r="C22" s="5" t="s">
        <v>203</v>
      </c>
      <c r="D22" s="4">
        <v>3780</v>
      </c>
      <c r="E22" s="4">
        <v>2433.7</v>
      </c>
    </row>
    <row r="23" spans="2:5" ht="15">
      <c r="B23" s="5" t="s">
        <v>109</v>
      </c>
      <c r="C23" s="5" t="s">
        <v>204</v>
      </c>
      <c r="D23" s="4">
        <v>279573.3</v>
      </c>
      <c r="E23" s="4">
        <v>13236314.7</v>
      </c>
    </row>
    <row r="24" spans="2:6" ht="30">
      <c r="B24" s="5" t="s">
        <v>112</v>
      </c>
      <c r="C24" s="6" t="s">
        <v>205</v>
      </c>
      <c r="D24" s="8">
        <v>17329437.6</v>
      </c>
      <c r="E24" s="8">
        <v>33625686.1</v>
      </c>
      <c r="F24" s="7"/>
    </row>
    <row r="25" spans="2:5" ht="45">
      <c r="B25" s="5" t="s">
        <v>114</v>
      </c>
      <c r="C25" s="6" t="s">
        <v>206</v>
      </c>
      <c r="D25" s="4">
        <v>0</v>
      </c>
      <c r="E25" s="4">
        <v>0</v>
      </c>
    </row>
    <row r="26" spans="2:7" ht="15">
      <c r="B26" s="5" t="s">
        <v>116</v>
      </c>
      <c r="C26" s="6" t="s">
        <v>188</v>
      </c>
      <c r="D26" s="8">
        <v>47800006.7</v>
      </c>
      <c r="E26" s="8">
        <v>118556862.5</v>
      </c>
      <c r="F26" s="7">
        <f>D26-D7</f>
        <v>8996871.369970001</v>
      </c>
      <c r="G26" s="7">
        <f>E26-E7</f>
        <v>-1363741.700000003</v>
      </c>
    </row>
    <row r="27" spans="2:5" ht="15">
      <c r="B27" s="5" t="s">
        <v>118</v>
      </c>
      <c r="C27" s="5" t="s">
        <v>207</v>
      </c>
      <c r="D27" s="4">
        <v>0</v>
      </c>
      <c r="E27" s="4">
        <v>0</v>
      </c>
    </row>
    <row r="28" spans="2:5" ht="30">
      <c r="B28" s="5" t="s">
        <v>145</v>
      </c>
      <c r="C28" s="5" t="s">
        <v>208</v>
      </c>
      <c r="D28" s="4">
        <v>0</v>
      </c>
      <c r="E28" s="4">
        <v>0</v>
      </c>
    </row>
    <row r="29" spans="2:5" ht="30">
      <c r="B29" s="5" t="s">
        <v>209</v>
      </c>
      <c r="C29" s="5" t="s">
        <v>210</v>
      </c>
      <c r="D29" s="4">
        <v>0</v>
      </c>
      <c r="E29" s="4">
        <v>0</v>
      </c>
    </row>
    <row r="30" spans="2:5" ht="30">
      <c r="B30" s="5" t="s">
        <v>211</v>
      </c>
      <c r="C30" s="5" t="s">
        <v>212</v>
      </c>
      <c r="D30" s="4">
        <v>0</v>
      </c>
      <c r="E30" s="4">
        <v>0</v>
      </c>
    </row>
    <row r="31" spans="2:5" ht="30">
      <c r="B31" s="5" t="s">
        <v>213</v>
      </c>
      <c r="C31" s="5" t="s">
        <v>214</v>
      </c>
      <c r="D31" s="4">
        <v>47800006.7</v>
      </c>
      <c r="E31" s="4">
        <v>118556862.5</v>
      </c>
    </row>
    <row r="32" spans="2:5" ht="15">
      <c r="B32" s="5" t="s">
        <v>215</v>
      </c>
      <c r="C32" s="5" t="s">
        <v>216</v>
      </c>
      <c r="D32" s="4">
        <v>0</v>
      </c>
      <c r="E32" s="4">
        <v>0</v>
      </c>
    </row>
    <row r="33" spans="2:5" ht="15">
      <c r="B33" s="5" t="s">
        <v>217</v>
      </c>
      <c r="C33" s="5" t="s">
        <v>218</v>
      </c>
      <c r="D33" s="4">
        <v>0</v>
      </c>
      <c r="E33" s="4">
        <v>0</v>
      </c>
    </row>
    <row r="34" spans="2:5" ht="15">
      <c r="B34" s="5" t="s">
        <v>219</v>
      </c>
      <c r="C34" s="5"/>
      <c r="D34" s="4">
        <v>0</v>
      </c>
      <c r="E34" s="4">
        <v>0</v>
      </c>
    </row>
    <row r="35" spans="2:5" ht="15">
      <c r="B35" s="5" t="s">
        <v>220</v>
      </c>
      <c r="C35" s="6" t="s">
        <v>195</v>
      </c>
      <c r="D35" s="8">
        <v>15266516.3</v>
      </c>
      <c r="E35" s="8">
        <v>29622852.9</v>
      </c>
    </row>
    <row r="36" spans="2:5" ht="30">
      <c r="B36" s="5" t="s">
        <v>221</v>
      </c>
      <c r="C36" s="5" t="s">
        <v>222</v>
      </c>
      <c r="D36" s="4">
        <v>78427.7</v>
      </c>
      <c r="E36" s="4">
        <v>1618302.7</v>
      </c>
    </row>
    <row r="37" spans="2:5" ht="30">
      <c r="B37" s="5" t="s">
        <v>223</v>
      </c>
      <c r="C37" s="5" t="s">
        <v>224</v>
      </c>
      <c r="D37" s="4">
        <v>0</v>
      </c>
      <c r="E37" s="4">
        <v>10560</v>
      </c>
    </row>
    <row r="38" spans="2:5" ht="30">
      <c r="B38" s="5" t="s">
        <v>225</v>
      </c>
      <c r="C38" s="5" t="s">
        <v>226</v>
      </c>
      <c r="D38" s="4">
        <v>12364326.8</v>
      </c>
      <c r="E38" s="4">
        <v>26526214.1</v>
      </c>
    </row>
    <row r="39" spans="2:5" ht="30">
      <c r="B39" s="5" t="s">
        <v>227</v>
      </c>
      <c r="C39" s="5" t="s">
        <v>228</v>
      </c>
      <c r="D39" s="4">
        <v>0</v>
      </c>
      <c r="E39" s="4">
        <v>0</v>
      </c>
    </row>
    <row r="40" spans="2:5" ht="30">
      <c r="B40" s="5" t="s">
        <v>229</v>
      </c>
      <c r="C40" s="5" t="s">
        <v>230</v>
      </c>
      <c r="D40" s="4">
        <v>2823761.8</v>
      </c>
      <c r="E40" s="4">
        <v>1467776.1</v>
      </c>
    </row>
    <row r="41" spans="2:5" ht="15">
      <c r="B41" s="5" t="s">
        <v>231</v>
      </c>
      <c r="C41" s="5"/>
      <c r="D41" s="4">
        <v>0</v>
      </c>
      <c r="E41" s="4">
        <v>0</v>
      </c>
    </row>
    <row r="42" spans="2:5" ht="45">
      <c r="B42" s="5" t="s">
        <v>161</v>
      </c>
      <c r="C42" s="6" t="s">
        <v>232</v>
      </c>
      <c r="D42" s="8">
        <v>32533490.5</v>
      </c>
      <c r="E42" s="8">
        <v>88934009.5</v>
      </c>
    </row>
    <row r="43" spans="2:5" ht="45">
      <c r="B43" s="5" t="s">
        <v>10</v>
      </c>
      <c r="C43" s="6" t="s">
        <v>233</v>
      </c>
      <c r="D43" s="4">
        <v>0</v>
      </c>
      <c r="E43" s="4">
        <v>0</v>
      </c>
    </row>
    <row r="44" spans="2:5" ht="15">
      <c r="B44" s="5" t="s">
        <v>234</v>
      </c>
      <c r="C44" s="6" t="s">
        <v>188</v>
      </c>
      <c r="D44" s="8">
        <v>558464266.8</v>
      </c>
      <c r="E44" s="8">
        <v>1081414443.3</v>
      </c>
    </row>
    <row r="45" spans="2:5" ht="30">
      <c r="B45" s="5" t="s">
        <v>235</v>
      </c>
      <c r="C45" s="5" t="s">
        <v>236</v>
      </c>
      <c r="D45" s="4">
        <v>548462266.8</v>
      </c>
      <c r="E45" s="4">
        <v>1044259336.9</v>
      </c>
    </row>
    <row r="46" spans="2:5" ht="30">
      <c r="B46" s="5" t="s">
        <v>237</v>
      </c>
      <c r="C46" s="5" t="s">
        <v>238</v>
      </c>
      <c r="D46" s="4">
        <v>10002000</v>
      </c>
      <c r="E46" s="4">
        <v>37155106.3</v>
      </c>
    </row>
    <row r="47" spans="2:5" ht="15">
      <c r="B47" s="5" t="s">
        <v>239</v>
      </c>
      <c r="C47" s="5" t="s">
        <v>240</v>
      </c>
      <c r="D47" s="4">
        <v>0</v>
      </c>
      <c r="E47" s="4">
        <v>0</v>
      </c>
    </row>
    <row r="48" spans="2:5" ht="15">
      <c r="B48" s="5" t="s">
        <v>241</v>
      </c>
      <c r="C48" s="5"/>
      <c r="D48" s="4">
        <v>0</v>
      </c>
      <c r="E48" s="4">
        <v>0</v>
      </c>
    </row>
    <row r="49" spans="2:5" ht="15">
      <c r="B49" s="5" t="s">
        <v>242</v>
      </c>
      <c r="C49" s="6" t="s">
        <v>195</v>
      </c>
      <c r="D49" s="8">
        <v>589957461.2</v>
      </c>
      <c r="E49" s="8">
        <v>1149436604.7</v>
      </c>
    </row>
    <row r="50" spans="2:5" ht="30">
      <c r="B50" s="5" t="s">
        <v>243</v>
      </c>
      <c r="C50" s="5" t="s">
        <v>244</v>
      </c>
      <c r="D50" s="4">
        <v>589957461.2</v>
      </c>
      <c r="E50" s="4">
        <v>1149436604.7</v>
      </c>
    </row>
    <row r="51" spans="2:5" ht="30">
      <c r="B51" s="5" t="s">
        <v>245</v>
      </c>
      <c r="C51" s="5" t="s">
        <v>246</v>
      </c>
      <c r="D51" s="4">
        <v>0</v>
      </c>
      <c r="E51" s="4">
        <v>0</v>
      </c>
    </row>
    <row r="52" spans="2:5" ht="30">
      <c r="B52" s="5" t="s">
        <v>247</v>
      </c>
      <c r="C52" s="5" t="s">
        <v>248</v>
      </c>
      <c r="D52" s="4">
        <v>0</v>
      </c>
      <c r="E52" s="4">
        <v>0</v>
      </c>
    </row>
    <row r="53" spans="2:5" ht="15">
      <c r="B53" s="5" t="s">
        <v>249</v>
      </c>
      <c r="C53" s="5" t="s">
        <v>250</v>
      </c>
      <c r="D53" s="4">
        <v>0</v>
      </c>
      <c r="E53" s="4">
        <v>0</v>
      </c>
    </row>
    <row r="54" spans="2:5" ht="15">
      <c r="B54" s="5" t="s">
        <v>251</v>
      </c>
      <c r="C54" s="5"/>
      <c r="D54" s="4">
        <v>0</v>
      </c>
      <c r="E54" s="4">
        <v>0</v>
      </c>
    </row>
    <row r="55" spans="2:5" ht="30">
      <c r="B55" s="5" t="s">
        <v>252</v>
      </c>
      <c r="C55" s="6" t="s">
        <v>253</v>
      </c>
      <c r="D55" s="8">
        <v>-31493194.4</v>
      </c>
      <c r="E55" s="8">
        <v>-68022161.5</v>
      </c>
    </row>
    <row r="56" spans="2:5" ht="15">
      <c r="B56" s="5" t="s">
        <v>254</v>
      </c>
      <c r="C56" s="5" t="s">
        <v>255</v>
      </c>
      <c r="D56" s="4">
        <v>0</v>
      </c>
      <c r="E56" s="4">
        <v>0</v>
      </c>
    </row>
    <row r="57" spans="2:5" ht="15">
      <c r="B57" s="5" t="s">
        <v>256</v>
      </c>
      <c r="C57" s="6" t="s">
        <v>257</v>
      </c>
      <c r="D57" s="8">
        <v>18369733.7</v>
      </c>
      <c r="E57" s="8">
        <v>54537534.1</v>
      </c>
    </row>
    <row r="58" spans="2:5" ht="45">
      <c r="B58" s="5" t="s">
        <v>258</v>
      </c>
      <c r="C58" s="6" t="s">
        <v>259</v>
      </c>
      <c r="D58" s="4">
        <v>31732851</v>
      </c>
      <c r="E58" s="4">
        <v>50102584.7</v>
      </c>
    </row>
    <row r="59" spans="2:5" ht="45">
      <c r="B59" s="5" t="s">
        <v>260</v>
      </c>
      <c r="C59" s="6" t="s">
        <v>261</v>
      </c>
      <c r="D59" s="4">
        <v>50102584.7</v>
      </c>
      <c r="E59" s="4">
        <v>104640118.8</v>
      </c>
    </row>
    <row r="60" spans="1:120" ht="12.75"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</row>
    <row r="61" ht="30">
      <c r="E61" s="3" t="s">
        <v>63</v>
      </c>
    </row>
    <row r="62" ht="30">
      <c r="E62" s="3" t="s">
        <v>64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Sansartuya Nyamsuren</dc:creator>
  <cp:keywords/>
  <dc:description/>
  <cp:lastModifiedBy>Ганцэцэг. Х</cp:lastModifiedBy>
  <dcterms:created xsi:type="dcterms:W3CDTF">2016-07-21T07:01:46Z</dcterms:created>
  <dcterms:modified xsi:type="dcterms:W3CDTF">2016-07-22T02:21:44Z</dcterms:modified>
  <cp:category/>
  <cp:version/>
  <cp:contentType/>
  <cp:contentStatus/>
</cp:coreProperties>
</file>