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MIK STAFF FILES\ALTANTUYA\Desktop\"/>
    </mc:Choice>
  </mc:AlternateContent>
  <bookViews>
    <workbookView xWindow="240" yWindow="75" windowWidth="20055" windowHeight="7935" activeTab="2"/>
  </bookViews>
  <sheets>
    <sheet name="СБД" sheetId="1" r:id="rId1"/>
    <sheet name="ОДТ" sheetId="2" r:id="rId2"/>
    <sheet name="МГТ" sheetId="3" r:id="rId3"/>
    <sheet name="ӨӨТ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61" i="3" l="1"/>
  <c r="D60" i="3"/>
  <c r="D55" i="1"/>
  <c r="D22" i="1"/>
  <c r="I19" i="4" l="1"/>
  <c r="I11" i="4"/>
  <c r="J14" i="4"/>
  <c r="J13" i="4"/>
  <c r="J11" i="4"/>
  <c r="J10" i="4"/>
  <c r="I10" i="4"/>
  <c r="E10" i="4"/>
  <c r="C10" i="4"/>
  <c r="D26" i="3"/>
  <c r="D17" i="3" s="1"/>
  <c r="D10" i="3"/>
  <c r="D8" i="2"/>
  <c r="B4" i="4"/>
  <c r="G27" i="4"/>
  <c r="C64" i="3"/>
  <c r="C38" i="2"/>
  <c r="J22" i="4" l="1"/>
  <c r="J21" i="4"/>
  <c r="J19" i="4"/>
  <c r="J17" i="4"/>
  <c r="D16" i="4"/>
  <c r="D18" i="4" s="1"/>
  <c r="D24" i="4" s="1"/>
  <c r="H10" i="4"/>
  <c r="H16" i="4" s="1"/>
  <c r="H18" i="4" s="1"/>
  <c r="H24" i="4" s="1"/>
  <c r="G10" i="4"/>
  <c r="G16" i="4" s="1"/>
  <c r="G18" i="4" s="1"/>
  <c r="G24" i="4" s="1"/>
  <c r="F10" i="4"/>
  <c r="F16" i="4" s="1"/>
  <c r="F18" i="4" s="1"/>
  <c r="F24" i="4" s="1"/>
  <c r="E16" i="4"/>
  <c r="E18" i="4" s="1"/>
  <c r="E24" i="4" s="1"/>
  <c r="C16" i="4"/>
  <c r="C18" i="4" s="1"/>
  <c r="C24" i="4" s="1"/>
  <c r="D70" i="1"/>
  <c r="I16" i="4" l="1"/>
  <c r="I18" i="4" s="1"/>
  <c r="J16" i="4"/>
  <c r="J18" i="4" s="1"/>
  <c r="J24" i="4" s="1"/>
  <c r="D47" i="3"/>
  <c r="D25" i="2"/>
  <c r="I24" i="4" l="1"/>
  <c r="D57" i="1"/>
  <c r="D50" i="1"/>
  <c r="C72" i="1" l="1"/>
  <c r="D33" i="1" l="1"/>
  <c r="D8" i="3"/>
  <c r="D6" i="3"/>
  <c r="D7" i="2"/>
  <c r="C4" i="2"/>
  <c r="A4" i="3"/>
  <c r="A3" i="2"/>
  <c r="D52" i="3"/>
  <c r="D58" i="3" s="1"/>
  <c r="D38" i="3"/>
  <c r="D29" i="3"/>
  <c r="D45" i="3" l="1"/>
  <c r="D27" i="3"/>
  <c r="D34" i="1"/>
  <c r="D58" i="1"/>
  <c r="D59" i="3" l="1"/>
  <c r="D29" i="2"/>
  <c r="D34" i="2" s="1"/>
  <c r="D71" i="1" l="1"/>
</calcChain>
</file>

<file path=xl/sharedStrings.xml><?xml version="1.0" encoding="utf-8"?>
<sst xmlns="http://schemas.openxmlformats.org/spreadsheetml/2006/main" count="261" uniqueCount="219">
  <si>
    <t>САНХҮҮГИЙН БАЙДЛЫН ТАЙЛАН</t>
  </si>
  <si>
    <t>/Аж ахуйн нэгжийн нэр/</t>
  </si>
  <si>
    <t>Мөрийн дугаар</t>
  </si>
  <si>
    <t>Үзүүлэлт</t>
  </si>
  <si>
    <t>ХӨРӨНГӨ</t>
  </si>
  <si>
    <t>Эргэлтийн хөрөнгө</t>
  </si>
  <si>
    <t>1.1.1</t>
  </si>
  <si>
    <t xml:space="preserve">Мөнгө, түүнтэй адилтгах хөрөнгө </t>
  </si>
  <si>
    <t>1.1.2</t>
  </si>
  <si>
    <t>Дансны авлага</t>
  </si>
  <si>
    <t>1.1.3</t>
  </si>
  <si>
    <t>Татвар, НДШ-ийн авлага</t>
  </si>
  <si>
    <t>1.1.4</t>
  </si>
  <si>
    <t>Бусад авлага</t>
  </si>
  <si>
    <t>1.1.5</t>
  </si>
  <si>
    <t>Бусад санхүүгийн хөрөнгө /зээлийн багц/</t>
  </si>
  <si>
    <t>1.1.6</t>
  </si>
  <si>
    <t>Бараа материал</t>
  </si>
  <si>
    <t>1.1.7</t>
  </si>
  <si>
    <t>Урьдчилж төлсөн зардал/тооцоо</t>
  </si>
  <si>
    <t>1.1.8</t>
  </si>
  <si>
    <t xml:space="preserve">Бусад эргэлтийн хөрөнгө 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</si>
  <si>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</si>
  <si>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</si>
  <si>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</si>
  <si>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</si>
  <si>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</si>
  <si>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</si>
  <si>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</si>
  <si>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</si>
  <si>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</si>
  <si>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</si>
  <si>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</si>
  <si>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</si>
  <si>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</si>
  <si>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</si>
  <si>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</si>
  <si>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</si>
  <si>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</si>
  <si>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</si>
  <si>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</si>
  <si>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</si>
  <si>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</si>
  <si>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 xml:space="preserve">Бусад эргэлтийн бус хөрөнгө </t>
  </si>
  <si>
    <t>1.2.9</t>
  </si>
  <si>
    <t>1.2.10</t>
  </si>
  <si>
    <t>Эргэлтийн бус хөрөнгийн дүн</t>
  </si>
  <si>
    <t>НИЙТ ХӨРӨНГИЙН ДҮН</t>
  </si>
  <si>
    <t xml:space="preserve">ӨР ТӨЛБӨР БА ЭЗДИЙН ӨМЧ </t>
  </si>
  <si>
    <t xml:space="preserve">Өр төлбөр 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</si>
  <si>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</si>
  <si>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</si>
  <si>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</si>
  <si>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</si>
  <si>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</si>
  <si>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</si>
  <si>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</si>
  <si>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</si>
  <si>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</si>
  <si>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 xml:space="preserve">НДШимтгэлийн өглөг </t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</si>
  <si>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</si>
  <si>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</si>
  <si>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</si>
  <si>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</si>
  <si>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</si>
  <si>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</si>
  <si>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</si>
  <si>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</si>
  <si>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</si>
  <si>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</si>
  <si>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</si>
  <si>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</si>
  <si>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</si>
  <si>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 -нд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</si>
  <si>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</si>
  <si>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</si>
  <si>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</si>
  <si>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</si>
  <si>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</si>
  <si>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</si>
  <si>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</si>
  <si>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</si>
  <si>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</si>
  <si>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</si>
  <si>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</si>
  <si>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</si>
  <si>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</si>
  <si>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</si>
  <si>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</si>
  <si>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</si>
  <si>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</si>
  <si>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2.3.1</t>
  </si>
  <si>
    <t>Өмч :     -  төрийн</t>
  </si>
  <si>
    <t>2.3.2</t>
  </si>
  <si>
    <t xml:space="preserve">              -  хувийн</t>
  </si>
  <si>
    <t>2.3.3</t>
  </si>
  <si>
    <t xml:space="preserve">              -  хувьцаат</t>
  </si>
  <si>
    <t>2.3.4</t>
  </si>
  <si>
    <t xml:space="preserve"> 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</si>
  <si>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</si>
  <si>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</si>
  <si>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</si>
  <si>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</si>
  <si>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</si>
  <si>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хөрвүүлэх нөөц</t>
  </si>
  <si>
    <t>2.3.8</t>
  </si>
  <si>
    <t>Эздийн өмчийн бусад хэсэг</t>
  </si>
  <si>
    <t>2.3.9</t>
  </si>
  <si>
    <t>Хуримтлагдсан ашиг</t>
  </si>
  <si>
    <t>2.3.10</t>
  </si>
  <si>
    <t>Тайлант оны ашиг</t>
  </si>
  <si>
    <t>2.3.11</t>
  </si>
  <si>
    <t>Эздийн өмчийн дүн</t>
  </si>
  <si>
    <t>ӨР ТӨЛБӨР БА ЭЗДИЙН ӨМЧИЙН ДҮН</t>
  </si>
  <si>
    <t>Гүйцэтгэх захирал</t>
  </si>
  <si>
    <t xml:space="preserve">Ерөнхий нягтлан бодогч      </t>
  </si>
  <si>
    <t>/Н.Эрдэнэчимэг/</t>
  </si>
  <si>
    <t>ОРЛОГЫН ДЭЛГЭРЭНГҮЙ ТАЙЛАН</t>
  </si>
  <si>
    <t xml:space="preserve">  ( Аж ахуйн нэгжийн нэр )</t>
  </si>
  <si>
    <t>Борлуулалтын орлого (цэвэр)</t>
  </si>
  <si>
    <t>Борлуулалтын өртөг</t>
  </si>
  <si>
    <t>Нийт ашиг (алдагдал)</t>
  </si>
  <si>
    <t xml:space="preserve">Түрээсийн орлого </t>
  </si>
  <si>
    <t xml:space="preserve">Хүүний  орлого </t>
  </si>
  <si>
    <t>Ноогдол ашгийн орлого</t>
  </si>
  <si>
    <t>Бусад орлого</t>
  </si>
  <si>
    <t>Ерөнхий ба удирдлагын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</si>
  <si>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</si>
  <si>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</si>
  <si>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</si>
  <si>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</si>
  <si>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</si>
  <si>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</si>
  <si>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 xml:space="preserve">       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</si>
  <si>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</si>
  <si>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</si>
  <si>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</si>
  <si>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</si>
  <si>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</si>
  <si>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</si>
  <si>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</si>
  <si>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</si>
  <si>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ноогдох суурь ашиг (алдагдал)</t>
  </si>
  <si>
    <t>Мөнгөн гүйлгээний тайлан</t>
  </si>
  <si>
    <t>Үндсэн үйл ажиллагааны мөнгөн гүйлгээ</t>
  </si>
  <si>
    <t>Мөнгөн орлогын дүн (+)</t>
  </si>
  <si>
    <t xml:space="preserve">        Бараа борлуулсан, үйлчилгээ үзүүлсэний орлого /хүү орлого/</t>
  </si>
  <si>
    <t xml:space="preserve">         Даатгалын нөхвөрөөс хүлээн авсан мөнгө </t>
  </si>
  <si>
    <t xml:space="preserve">         Буцаан авсан албан татвар</t>
  </si>
  <si>
    <t xml:space="preserve">         Татаас, санхүүжилтийн орлого</t>
  </si>
  <si>
    <t xml:space="preserve">         Бусад мөнгөн орлого</t>
  </si>
  <si>
    <t>Мөнгөн зарлагын дүн (-)</t>
  </si>
  <si>
    <t xml:space="preserve">      Ажиллагчдад төлсөн</t>
  </si>
  <si>
    <t xml:space="preserve">      Нийгмийн даатгалын байгууллагад төлсөн </t>
  </si>
  <si>
    <t xml:space="preserve">      Ашиглалтын зардалд төлсөн</t>
  </si>
  <si>
    <t xml:space="preserve">      Түлш шатахуун, тээврийн хөлс, сэлбэг хэрэгсэлд төлсөн</t>
  </si>
  <si>
    <t xml:space="preserve">      Хүүний төлбөрт төлсөн</t>
  </si>
  <si>
    <t xml:space="preserve">      Татварын байгууллагад төлсөн</t>
  </si>
  <si>
    <t xml:space="preserve">      Даатгалын төлбөрт төлсөн</t>
  </si>
  <si>
    <t xml:space="preserve">  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</si>
  <si>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</si>
  <si>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</si>
  <si>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      Үндсэн хөрөнгө борлуусны орлого</t>
  </si>
  <si>
    <t xml:space="preserve">      Биет бус хөрөнгө борлуусны орлого</t>
  </si>
  <si>
    <t xml:space="preserve">      Хөрөнгө оруулалт борлуусны орлого</t>
  </si>
  <si>
    <t xml:space="preserve">      Бусад урт хугацаат хөрөнгө борлуулсны орлого</t>
  </si>
  <si>
    <t xml:space="preserve">      Бусдад олгосон зээл, мөнгөн урьдчилгааны буцаан төлөлт </t>
  </si>
  <si>
    <t xml:space="preserve">      Хүлээн авсан хүүний орлого</t>
  </si>
  <si>
    <t xml:space="preserve">      Хүлээн авсан ноогдол ашиг </t>
  </si>
  <si>
    <t xml:space="preserve">      Үндсэн хөрөнгө олж эзэмшихэд төлсөн </t>
  </si>
  <si>
    <t xml:space="preserve">      Биет бус хөрөнгө олж эзэмшихэд төлсөн </t>
  </si>
  <si>
    <t xml:space="preserve">      Хөрөнгө оруулалт олж эзэмшихэд төлсөн </t>
  </si>
  <si>
    <t xml:space="preserve">      Бусад урт хугацаат хөрөнгө олж эзэмшихэд төлсөн </t>
  </si>
  <si>
    <t xml:space="preserve">      Бусдад олгосон зээл, мөнгөн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</si>
  <si>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</si>
  <si>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</si>
  <si>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     Зээл авсан, өрийн үнэт цаас гаргаснаас хүлээн авсан </t>
  </si>
  <si>
    <t xml:space="preserve">      Хувьцаа болон өмчийн бусад үнэт цаас гаргаснаас хүлээн авсан </t>
  </si>
  <si>
    <t xml:space="preserve">      Төрөл бүрийн хандив</t>
  </si>
  <si>
    <t xml:space="preserve">      Бусад</t>
  </si>
  <si>
    <t xml:space="preserve">      Зээл, өрийн үнэт цаасны төлбөрт төлсөн</t>
  </si>
  <si>
    <t xml:space="preserve">      Санхүүгийн түрээсийн өглөгт төлсөн</t>
  </si>
  <si>
    <t xml:space="preserve">      Хувьцаа буцаан худалдаж авахад төлсөн </t>
  </si>
  <si>
    <t xml:space="preserve">      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</si>
  <si>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</si>
  <si>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</si>
  <si>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</si>
  <si>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</si>
  <si>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ӨМЧИЙН ӨӨРЧЛӨЛТИЙН ТАЙЛАН</t>
  </si>
  <si>
    <t>( Аж ахуйн нэгжийн нэр )</t>
  </si>
  <si>
    <t>№</t>
  </si>
  <si>
    <t>Өмч</t>
  </si>
  <si>
    <t>Халаасны хувьцаа</t>
  </si>
  <si>
    <t>Нийт дүн</t>
  </si>
  <si>
    <t>Нягтлан бодох бүртгэлийн бодлогын өөрчлөлтийн нөлөө, алдааны залруулга</t>
  </si>
  <si>
    <t>Залруулсан  үлдэгдэл</t>
  </si>
  <si>
    <t>Өмчид гарсан өөрчлөлт</t>
  </si>
  <si>
    <t>Зарласан ноогдол ашиг</t>
  </si>
  <si>
    <t>Дахин үнэлгээний нэмэгдлийн хэрэгжсэн дүн</t>
  </si>
  <si>
    <t xml:space="preserve"> </t>
  </si>
  <si>
    <t xml:space="preserve">Борлуулалт, маркетингийн зардал </t>
  </si>
  <si>
    <t>Санхүүгийн зардал /хүү/</t>
  </si>
  <si>
    <r>
      <t>Татвар төлөхийн өмнөх ашиг (алдагдал)</t>
    </r>
    <r>
      <rPr>
        <sz val="9"/>
        <rFont val="Times New Roman"/>
        <family val="1"/>
      </rPr>
      <t xml:space="preserve"> </t>
    </r>
  </si>
  <si>
    <t>Дуусаагүй барилгын хөрөнгө оруулалт</t>
  </si>
  <si>
    <t xml:space="preserve">        Эрхийн шимтгэл, хураамж, төлбөрийн орлого</t>
  </si>
  <si>
    <t xml:space="preserve">      Бараа, материал худалдан авахад төлсөн </t>
  </si>
  <si>
    <t>Зээлийн үнэ цэнийн бууралт</t>
  </si>
  <si>
    <t>Банкинд байршуулсан хадгаламж</t>
  </si>
  <si>
    <t>ЗГҮЦ</t>
  </si>
  <si>
    <t xml:space="preserve">Эрхийн шимтгэлийн орлого </t>
  </si>
  <si>
    <t xml:space="preserve">"МИК Холдинг" ХК  групп </t>
  </si>
  <si>
    <t>2016 оны 12-р сарын 31</t>
  </si>
  <si>
    <t>2016 оны 12-р сарын 31-ний үлдэгдэл</t>
  </si>
  <si>
    <t>2017 оны 06 сарын 30 өдөр</t>
  </si>
  <si>
    <t>2017 оны 06-р сарын 30</t>
  </si>
  <si>
    <t>2015 оны 12 -р сарын 31-ний үлдэгдэл</t>
  </si>
  <si>
    <t>2017 оны 06-р сарын 30-ний үлдэгдэл</t>
  </si>
  <si>
    <t>/Б.Гантулга/</t>
  </si>
  <si>
    <t>/сая.төг/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</si>
</sst>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\ \);[Red]\(&quot;$&quot;#,##0\)"/>
    <numFmt numFmtId="165" formatCode="0.0"/>
    <numFmt numFmtId="166" formatCode="00000"/>
    <numFmt numFmtId="167" formatCode="_-* #,##0_₮_-;\-* #,##0_₮_-;_-* &quot;-&quot;??_₮_-;_-@_-"/>
    <numFmt numFmtId="168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Times New Roman"/>
      <family val="1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2" fillId="0" borderId="0"/>
    <xf numFmtId="168" fontId="1" fillId="0" borderId="0" applyFont="0" applyFill="0" applyBorder="0" applyAlignment="0" applyProtection="0"/>
    <xf numFmtId="0" fontId="13" fillId="0" borderId="0">
      <alignment vertical="top"/>
    </xf>
  </cellStyleXfs>
  <cellXfs count="200">
    <xf numFmtId="0" fontId="0" fillId="0" borderId="0" xfId="0"/>
    <xf numFmtId="0" fontId="4" fillId="0" borderId="1" xfId="13" applyFont="1" applyFill="1" applyBorder="1" applyAlignment="1">
      <alignment horizontal="right" vertical="top" wrapText="1"/>
    </xf>
    <xf numFmtId="0" fontId="5" fillId="0" borderId="1" xfId="13" applyFont="1" applyFill="1" applyBorder="1"/>
    <xf numFmtId="4" fontId="4" fillId="0" borderId="1" xfId="13" applyNumberFormat="1" applyFont="1" applyFill="1" applyBorder="1" applyAlignment="1">
      <alignment horizontal="right" vertical="center" wrapText="1"/>
    </xf>
    <xf numFmtId="0" fontId="4" fillId="0" borderId="1" xfId="13" applyFont="1" applyFill="1" applyBorder="1" applyAlignment="1">
      <alignment horizontal="right" vertical="center" wrapText="1"/>
    </xf>
    <xf numFmtId="0" fontId="4" fillId="0" borderId="1" xfId="13" applyFont="1" applyFill="1" applyBorder="1" applyAlignment="1">
      <alignment horizontal="right"/>
    </xf>
    <xf numFmtId="0" fontId="6" fillId="0" borderId="1" xfId="13" applyFont="1" applyFill="1" applyBorder="1" applyAlignment="1">
      <alignment horizontal="right" vertical="center" wrapText="1"/>
    </xf>
    <xf numFmtId="4" fontId="5" fillId="0" borderId="1" xfId="13" applyNumberFormat="1" applyFont="1" applyFill="1" applyBorder="1" applyAlignment="1">
      <alignment horizontal="right" vertical="center" wrapText="1"/>
    </xf>
    <xf numFmtId="0" fontId="4" fillId="0" borderId="1" xfId="17" applyFont="1" applyFill="1" applyBorder="1"/>
    <xf numFmtId="0" fontId="4" fillId="0" borderId="1" xfId="17" applyFont="1" applyFill="1" applyBorder="1" applyAlignment="1">
      <alignment horizontal="right" vertical="top" wrapText="1"/>
    </xf>
    <xf numFmtId="0" fontId="5" fillId="0" borderId="1" xfId="17" applyFont="1" applyFill="1" applyBorder="1" applyAlignment="1">
      <alignment horizontal="center" vertical="top"/>
    </xf>
    <xf numFmtId="0" fontId="4" fillId="0" borderId="1" xfId="17" applyFont="1" applyFill="1" applyBorder="1" applyAlignment="1">
      <alignment horizontal="center" vertical="top"/>
    </xf>
    <xf numFmtId="0" fontId="4" fillId="0" borderId="0" xfId="17" applyFont="1" applyFill="1" applyAlignment="1">
      <alignment horizontal="right"/>
    </xf>
    <xf numFmtId="4" fontId="5" fillId="0" borderId="1" xfId="17" applyNumberFormat="1" applyFont="1" applyFill="1" applyBorder="1" applyAlignment="1">
      <alignment horizontal="right" vertical="top"/>
    </xf>
    <xf numFmtId="4" fontId="4" fillId="0" borderId="1" xfId="17" applyNumberFormat="1" applyFont="1" applyFill="1" applyBorder="1" applyAlignment="1">
      <alignment horizontal="right" vertical="top"/>
    </xf>
    <xf numFmtId="4" fontId="5" fillId="0" borderId="1" xfId="20" applyNumberFormat="1" applyFont="1" applyFill="1" applyBorder="1" applyAlignment="1">
      <alignment horizontal="right" vertical="top"/>
    </xf>
    <xf numFmtId="4" fontId="4" fillId="0" borderId="1" xfId="20" applyNumberFormat="1" applyFont="1" applyFill="1" applyBorder="1" applyAlignment="1">
      <alignment horizontal="right" vertical="top"/>
    </xf>
    <xf numFmtId="4" fontId="5" fillId="0" borderId="1" xfId="13" applyNumberFormat="1" applyFont="1" applyFill="1" applyBorder="1" applyAlignment="1">
      <alignment horizontal="right"/>
    </xf>
    <xf numFmtId="4" fontId="4" fillId="0" borderId="0" xfId="17" applyNumberFormat="1" applyFont="1" applyFill="1" applyAlignment="1">
      <alignment horizontal="right"/>
    </xf>
    <xf numFmtId="0" fontId="8" fillId="0" borderId="0" xfId="7" applyFont="1"/>
    <xf numFmtId="0" fontId="8" fillId="0" borderId="0" xfId="1" applyFont="1"/>
    <xf numFmtId="0" fontId="9" fillId="0" borderId="0" xfId="0" applyFont="1"/>
    <xf numFmtId="0" fontId="4" fillId="0" borderId="0" xfId="7" applyFont="1" applyFill="1"/>
    <xf numFmtId="0" fontId="8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Alignment="1">
      <alignment horizontal="right"/>
    </xf>
    <xf numFmtId="0" fontId="4" fillId="0" borderId="6" xfId="7" applyFont="1" applyFill="1" applyBorder="1" applyAlignment="1">
      <alignment horizontal="center" wrapText="1"/>
    </xf>
    <xf numFmtId="0" fontId="5" fillId="0" borderId="6" xfId="7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4" xfId="7" applyFont="1" applyFill="1" applyBorder="1" applyAlignment="1">
      <alignment horizont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/>
    </xf>
    <xf numFmtId="0" fontId="5" fillId="0" borderId="1" xfId="7" applyFont="1" applyFill="1" applyBorder="1" applyAlignment="1">
      <alignment horizontal="center" wrapText="1"/>
    </xf>
    <xf numFmtId="0" fontId="4" fillId="0" borderId="1" xfId="2" applyFont="1" applyFill="1" applyBorder="1"/>
    <xf numFmtId="0" fontId="5" fillId="0" borderId="1" xfId="7" applyFont="1" applyFill="1" applyBorder="1" applyAlignment="1">
      <alignment wrapText="1"/>
    </xf>
    <xf numFmtId="0" fontId="4" fillId="0" borderId="1" xfId="7" applyFont="1" applyFill="1" applyBorder="1"/>
    <xf numFmtId="0" fontId="4" fillId="0" borderId="1" xfId="7" applyFont="1" applyFill="1" applyBorder="1" applyAlignment="1">
      <alignment wrapText="1"/>
    </xf>
    <xf numFmtId="43" fontId="8" fillId="0" borderId="1" xfId="1" applyNumberFormat="1" applyFont="1" applyBorder="1" applyAlignment="1"/>
    <xf numFmtId="43" fontId="8" fillId="0" borderId="0" xfId="22" applyFont="1"/>
    <xf numFmtId="43" fontId="8" fillId="0" borderId="0" xfId="1" applyNumberFormat="1" applyFont="1"/>
    <xf numFmtId="0" fontId="4" fillId="0" borderId="1" xfId="2" applyFont="1" applyFill="1" applyBorder="1" applyAlignment="1"/>
    <xf numFmtId="0" fontId="5" fillId="0" borderId="1" xfId="7" applyFont="1" applyFill="1" applyBorder="1"/>
    <xf numFmtId="0" fontId="5" fillId="0" borderId="1" xfId="7" applyFont="1" applyFill="1" applyBorder="1" applyAlignment="1">
      <alignment horizontal="left" wrapText="1"/>
    </xf>
    <xf numFmtId="43" fontId="10" fillId="0" borderId="1" xfId="1" applyNumberFormat="1" applyFont="1" applyBorder="1" applyAlignment="1"/>
    <xf numFmtId="43" fontId="4" fillId="0" borderId="0" xfId="22" applyFont="1" applyFill="1"/>
    <xf numFmtId="43" fontId="9" fillId="0" borderId="0" xfId="0" applyNumberFormat="1" applyFont="1"/>
    <xf numFmtId="0" fontId="4" fillId="0" borderId="0" xfId="1" applyFont="1" applyAlignment="1">
      <alignment horizontal="left"/>
    </xf>
    <xf numFmtId="0" fontId="4" fillId="0" borderId="0" xfId="2" applyFont="1"/>
    <xf numFmtId="0" fontId="4" fillId="0" borderId="0" xfId="1" applyFont="1" applyAlignment="1">
      <alignment horizontal="right"/>
    </xf>
    <xf numFmtId="0" fontId="8" fillId="0" borderId="0" xfId="14" applyFont="1"/>
    <xf numFmtId="0" fontId="5" fillId="0" borderId="0" xfId="14" applyFont="1" applyAlignment="1">
      <alignment horizontal="center"/>
    </xf>
    <xf numFmtId="0" fontId="11" fillId="0" borderId="0" xfId="14" applyFont="1" applyAlignment="1"/>
    <xf numFmtId="0" fontId="4" fillId="0" borderId="0" xfId="14" applyFont="1" applyAlignment="1">
      <alignment horizontal="center"/>
    </xf>
    <xf numFmtId="0" fontId="4" fillId="0" borderId="0" xfId="14" applyFont="1" applyAlignment="1">
      <alignment horizontal="justify"/>
    </xf>
    <xf numFmtId="0" fontId="4" fillId="0" borderId="2" xfId="14" applyFont="1" applyFill="1" applyBorder="1" applyAlignment="1">
      <alignment horizontal="center" vertical="center" wrapText="1"/>
    </xf>
    <xf numFmtId="0" fontId="4" fillId="0" borderId="3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wrapText="1"/>
    </xf>
    <xf numFmtId="0" fontId="4" fillId="0" borderId="4" xfId="14" applyFont="1" applyFill="1" applyBorder="1" applyAlignment="1">
      <alignment horizontal="center"/>
    </xf>
    <xf numFmtId="0" fontId="4" fillId="0" borderId="4" xfId="14" applyFont="1" applyFill="1" applyBorder="1" applyAlignment="1">
      <alignment wrapText="1"/>
    </xf>
    <xf numFmtId="4" fontId="5" fillId="0" borderId="4" xfId="13" applyNumberFormat="1" applyFont="1" applyFill="1" applyBorder="1"/>
    <xf numFmtId="0" fontId="4" fillId="0" borderId="1" xfId="14" applyFont="1" applyFill="1" applyBorder="1" applyAlignment="1">
      <alignment horizontal="center"/>
    </xf>
    <xf numFmtId="0" fontId="4" fillId="0" borderId="1" xfId="14" applyFont="1" applyFill="1" applyBorder="1" applyAlignment="1">
      <alignment wrapText="1"/>
    </xf>
    <xf numFmtId="0" fontId="4" fillId="0" borderId="1" xfId="13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center"/>
    </xf>
    <xf numFmtId="0" fontId="5" fillId="0" borderId="1" xfId="13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wrapText="1"/>
    </xf>
    <xf numFmtId="0" fontId="4" fillId="0" borderId="0" xfId="13" applyFont="1"/>
    <xf numFmtId="4" fontId="4" fillId="0" borderId="0" xfId="14" applyNumberFormat="1" applyFont="1"/>
    <xf numFmtId="0" fontId="5" fillId="0" borderId="1" xfId="14" applyFont="1" applyFill="1" applyBorder="1" applyAlignment="1">
      <alignment horizontal="center" vertical="center" wrapText="1"/>
    </xf>
    <xf numFmtId="0" fontId="4" fillId="0" borderId="0" xfId="14" applyFont="1" applyFill="1" applyBorder="1" applyAlignment="1">
      <alignment horizontal="left"/>
    </xf>
    <xf numFmtId="0" fontId="5" fillId="0" borderId="0" xfId="14" applyFont="1" applyFill="1" applyBorder="1" applyAlignment="1">
      <alignment wrapText="1"/>
    </xf>
    <xf numFmtId="0" fontId="4" fillId="0" borderId="0" xfId="13" applyFont="1" applyFill="1" applyBorder="1"/>
    <xf numFmtId="0" fontId="4" fillId="0" borderId="0" xfId="14" applyFont="1" applyBorder="1" applyAlignment="1">
      <alignment horizontal="left"/>
    </xf>
    <xf numFmtId="0" fontId="4" fillId="0" borderId="0" xfId="14" applyFont="1" applyBorder="1"/>
    <xf numFmtId="0" fontId="4" fillId="0" borderId="0" xfId="14" applyFont="1" applyAlignment="1">
      <alignment horizontal="left"/>
    </xf>
    <xf numFmtId="0" fontId="4" fillId="0" borderId="0" xfId="14" applyFont="1" applyAlignment="1">
      <alignment horizontal="right"/>
    </xf>
    <xf numFmtId="0" fontId="5" fillId="0" borderId="0" xfId="13" applyFont="1"/>
    <xf numFmtId="0" fontId="8" fillId="0" borderId="0" xfId="8" applyFont="1" applyFill="1"/>
    <xf numFmtId="0" fontId="8" fillId="0" borderId="0" xfId="17" applyFont="1" applyFill="1"/>
    <xf numFmtId="0" fontId="4" fillId="0" borderId="0" xfId="17" applyFont="1" applyFill="1" applyAlignment="1"/>
    <xf numFmtId="0" fontId="4" fillId="0" borderId="0" xfId="8" applyFont="1" applyFill="1" applyAlignment="1">
      <alignment horizontal="justify"/>
    </xf>
    <xf numFmtId="0" fontId="8" fillId="0" borderId="0" xfId="12" applyFont="1"/>
    <xf numFmtId="0" fontId="4" fillId="0" borderId="0" xfId="17" applyFont="1" applyFill="1" applyBorder="1" applyAlignment="1">
      <alignment horizontal="right"/>
    </xf>
    <xf numFmtId="0" fontId="4" fillId="0" borderId="1" xfId="8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wrapText="1"/>
    </xf>
    <xf numFmtId="0" fontId="5" fillId="0" borderId="1" xfId="8" applyFont="1" applyFill="1" applyBorder="1" applyAlignment="1">
      <alignment horizontal="center"/>
    </xf>
    <xf numFmtId="0" fontId="5" fillId="0" borderId="1" xfId="8" applyFont="1" applyFill="1" applyBorder="1" applyAlignment="1">
      <alignment wrapText="1"/>
    </xf>
    <xf numFmtId="0" fontId="4" fillId="0" borderId="1" xfId="8" applyFont="1" applyFill="1" applyBorder="1" applyAlignment="1">
      <alignment horizontal="center"/>
    </xf>
    <xf numFmtId="0" fontId="4" fillId="0" borderId="1" xfId="8" applyFont="1" applyFill="1" applyBorder="1" applyAlignment="1">
      <alignment wrapText="1"/>
    </xf>
    <xf numFmtId="4" fontId="9" fillId="0" borderId="0" xfId="0" applyNumberFormat="1" applyFont="1"/>
    <xf numFmtId="166" fontId="4" fillId="0" borderId="1" xfId="8" applyNumberFormat="1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left" wrapText="1"/>
    </xf>
    <xf numFmtId="165" fontId="4" fillId="0" borderId="0" xfId="8" applyNumberFormat="1" applyFont="1" applyFill="1" applyBorder="1"/>
    <xf numFmtId="0" fontId="5" fillId="0" borderId="0" xfId="8" applyFont="1" applyFill="1" applyBorder="1" applyAlignment="1">
      <alignment wrapText="1"/>
    </xf>
    <xf numFmtId="0" fontId="4" fillId="0" borderId="0" xfId="12" applyFont="1" applyAlignment="1">
      <alignment horizontal="left"/>
    </xf>
    <xf numFmtId="0" fontId="4" fillId="0" borderId="0" xfId="17" applyFont="1"/>
    <xf numFmtId="0" fontId="4" fillId="0" borderId="0" xfId="12" applyFont="1" applyAlignment="1">
      <alignment horizontal="right"/>
    </xf>
    <xf numFmtId="0" fontId="8" fillId="0" borderId="0" xfId="19" applyFont="1"/>
    <xf numFmtId="0" fontId="4" fillId="0" borderId="0" xfId="20" applyFont="1" applyAlignment="1">
      <alignment horizontal="right"/>
    </xf>
    <xf numFmtId="0" fontId="5" fillId="0" borderId="0" xfId="19" applyFont="1"/>
    <xf numFmtId="0" fontId="11" fillId="0" borderId="0" xfId="19" applyFont="1"/>
    <xf numFmtId="0" fontId="4" fillId="0" borderId="0" xfId="19" applyFont="1" applyAlignment="1"/>
    <xf numFmtId="0" fontId="4" fillId="0" borderId="0" xfId="19" applyFont="1" applyAlignment="1">
      <alignment horizontal="center"/>
    </xf>
    <xf numFmtId="0" fontId="4" fillId="0" borderId="1" xfId="19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0" fontId="4" fillId="0" borderId="0" xfId="19" applyFont="1" applyAlignment="1">
      <alignment wrapText="1"/>
    </xf>
    <xf numFmtId="0" fontId="5" fillId="0" borderId="1" xfId="19" applyFont="1" applyBorder="1" applyAlignment="1">
      <alignment horizontal="center"/>
    </xf>
    <xf numFmtId="0" fontId="5" fillId="0" borderId="5" xfId="19" applyFont="1" applyFill="1" applyBorder="1" applyAlignment="1">
      <alignment wrapText="1"/>
    </xf>
    <xf numFmtId="0" fontId="4" fillId="0" borderId="1" xfId="19" applyFont="1" applyBorder="1" applyAlignment="1">
      <alignment horizontal="center"/>
    </xf>
    <xf numFmtId="0" fontId="4" fillId="0" borderId="1" xfId="19" applyFont="1" applyBorder="1" applyAlignment="1">
      <alignment wrapText="1"/>
    </xf>
    <xf numFmtId="0" fontId="5" fillId="0" borderId="1" xfId="19" applyFont="1" applyBorder="1" applyAlignment="1">
      <alignment horizontal="left" wrapText="1"/>
    </xf>
    <xf numFmtId="0" fontId="5" fillId="0" borderId="1" xfId="19" applyFont="1" applyFill="1" applyBorder="1" applyAlignment="1">
      <alignment wrapText="1"/>
    </xf>
    <xf numFmtId="0" fontId="5" fillId="0" borderId="0" xfId="19" applyFont="1" applyFill="1" applyBorder="1" applyAlignment="1">
      <alignment horizontal="center" wrapText="1"/>
    </xf>
    <xf numFmtId="0" fontId="5" fillId="0" borderId="0" xfId="20" applyFont="1" applyFill="1" applyBorder="1"/>
    <xf numFmtId="167" fontId="5" fillId="0" borderId="0" xfId="5" applyNumberFormat="1" applyFont="1" applyFill="1" applyBorder="1"/>
    <xf numFmtId="0" fontId="4" fillId="0" borderId="0" xfId="20" applyFont="1" applyAlignment="1">
      <alignment horizontal="left"/>
    </xf>
    <xf numFmtId="0" fontId="4" fillId="0" borderId="0" xfId="19" applyFont="1"/>
    <xf numFmtId="0" fontId="4" fillId="0" borderId="0" xfId="20" applyFont="1"/>
    <xf numFmtId="43" fontId="9" fillId="0" borderId="0" xfId="22" applyFont="1"/>
    <xf numFmtId="43" fontId="6" fillId="0" borderId="1" xfId="22" applyFont="1" applyFill="1" applyBorder="1" applyAlignment="1">
      <alignment horizontal="right" vertical="center" wrapText="1"/>
    </xf>
    <xf numFmtId="4" fontId="4" fillId="2" borderId="1" xfId="17" applyNumberFormat="1" applyFont="1" applyFill="1" applyBorder="1" applyAlignment="1">
      <alignment horizontal="right" vertical="top"/>
    </xf>
    <xf numFmtId="43" fontId="9" fillId="2" borderId="7" xfId="22" applyFont="1" applyFill="1" applyBorder="1"/>
    <xf numFmtId="43" fontId="8" fillId="2" borderId="1" xfId="1" applyNumberFormat="1" applyFont="1" applyFill="1" applyBorder="1" applyAlignment="1"/>
    <xf numFmtId="0" fontId="4" fillId="2" borderId="1" xfId="7" applyFont="1" applyFill="1" applyBorder="1" applyAlignment="1">
      <alignment wrapText="1"/>
    </xf>
    <xf numFmtId="0" fontId="4" fillId="0" borderId="1" xfId="17" applyFont="1" applyFill="1" applyBorder="1" applyAlignment="1">
      <alignment horizontal="right" vertical="top"/>
    </xf>
    <xf numFmtId="43" fontId="4" fillId="0" borderId="1" xfId="22" applyFont="1" applyFill="1" applyBorder="1" applyAlignment="1">
      <alignment horizontal="right" vertical="top" wrapText="1"/>
    </xf>
    <xf numFmtId="43" fontId="4" fillId="0" borderId="0" xfId="2" applyNumberFormat="1" applyFont="1"/>
    <xf numFmtId="43" fontId="4" fillId="0" borderId="1" xfId="22" applyFont="1" applyFill="1" applyBorder="1" applyAlignment="1">
      <alignment horizontal="center" vertical="top"/>
    </xf>
    <xf numFmtId="43" fontId="8" fillId="0" borderId="0" xfId="14" applyNumberFormat="1" applyFont="1"/>
    <xf numFmtId="43" fontId="8" fillId="0" borderId="0" xfId="19" applyNumberFormat="1" applyFont="1"/>
    <xf numFmtId="4" fontId="8" fillId="0" borderId="0" xfId="14" applyNumberFormat="1" applyFont="1"/>
    <xf numFmtId="43" fontId="9" fillId="0" borderId="1" xfId="22" applyFont="1" applyBorder="1"/>
    <xf numFmtId="43" fontId="15" fillId="0" borderId="0" xfId="22" applyFont="1" applyAlignment="1">
      <alignment horizontal="left" vertical="top" wrapText="1"/>
    </xf>
    <xf numFmtId="43" fontId="4" fillId="0" borderId="1" xfId="22" applyFont="1" applyFill="1" applyBorder="1" applyAlignment="1">
      <alignment horizontal="center" vertical="center" wrapText="1"/>
    </xf>
    <xf numFmtId="43" fontId="5" fillId="0" borderId="1" xfId="22" applyFont="1" applyFill="1" applyBorder="1" applyAlignment="1">
      <alignment horizontal="right" vertical="top"/>
    </xf>
    <xf numFmtId="43" fontId="4" fillId="0" borderId="1" xfId="22" applyFont="1" applyFill="1" applyBorder="1" applyAlignment="1">
      <alignment horizontal="right" vertical="top"/>
    </xf>
    <xf numFmtId="43" fontId="4" fillId="2" borderId="1" xfId="22" applyFont="1" applyFill="1" applyBorder="1" applyAlignment="1">
      <alignment horizontal="right" vertical="top"/>
    </xf>
    <xf numFmtId="43" fontId="5" fillId="0" borderId="1" xfId="22" applyFont="1" applyFill="1" applyBorder="1" applyAlignment="1">
      <alignment horizontal="center" vertical="top"/>
    </xf>
    <xf numFmtId="43" fontId="4" fillId="0" borderId="1" xfId="22" applyFont="1" applyFill="1" applyBorder="1"/>
    <xf numFmtId="0" fontId="8" fillId="2" borderId="0" xfId="14" applyFont="1" applyFill="1"/>
    <xf numFmtId="0" fontId="4" fillId="2" borderId="0" xfId="13" applyFont="1" applyFill="1" applyAlignment="1">
      <alignment horizontal="right"/>
    </xf>
    <xf numFmtId="0" fontId="4" fillId="2" borderId="1" xfId="13" applyFont="1" applyFill="1" applyBorder="1" applyAlignment="1">
      <alignment horizontal="center" wrapText="1"/>
    </xf>
    <xf numFmtId="4" fontId="5" fillId="2" borderId="4" xfId="13" applyNumberFormat="1" applyFont="1" applyFill="1" applyBorder="1"/>
    <xf numFmtId="0" fontId="4" fillId="2" borderId="1" xfId="13" applyFont="1" applyFill="1" applyBorder="1" applyAlignment="1">
      <alignment horizontal="center" vertical="center" wrapText="1"/>
    </xf>
    <xf numFmtId="0" fontId="5" fillId="2" borderId="1" xfId="13" applyFont="1" applyFill="1" applyBorder="1" applyAlignment="1">
      <alignment horizontal="center" vertical="center" wrapText="1"/>
    </xf>
    <xf numFmtId="43" fontId="4" fillId="2" borderId="1" xfId="22" applyFont="1" applyFill="1" applyBorder="1" applyAlignment="1">
      <alignment horizontal="right" vertical="center" wrapText="1"/>
    </xf>
    <xf numFmtId="4" fontId="4" fillId="2" borderId="1" xfId="13" applyNumberFormat="1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 vertical="center" wrapText="1"/>
    </xf>
    <xf numFmtId="4" fontId="5" fillId="2" borderId="1" xfId="13" applyNumberFormat="1" applyFont="1" applyFill="1" applyBorder="1" applyAlignment="1">
      <alignment horizontal="right"/>
    </xf>
    <xf numFmtId="43" fontId="6" fillId="2" borderId="1" xfId="22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 vertical="top" wrapText="1"/>
    </xf>
    <xf numFmtId="0" fontId="6" fillId="2" borderId="1" xfId="13" applyFont="1" applyFill="1" applyBorder="1" applyAlignment="1">
      <alignment horizontal="right" vertical="center" wrapText="1"/>
    </xf>
    <xf numFmtId="4" fontId="5" fillId="2" borderId="1" xfId="13" applyNumberFormat="1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/>
    </xf>
    <xf numFmtId="0" fontId="5" fillId="2" borderId="1" xfId="13" applyFont="1" applyFill="1" applyBorder="1"/>
    <xf numFmtId="4" fontId="4" fillId="2" borderId="0" xfId="13" applyNumberFormat="1" applyFont="1" applyFill="1" applyBorder="1"/>
    <xf numFmtId="0" fontId="9" fillId="2" borderId="0" xfId="0" applyFont="1" applyFill="1"/>
    <xf numFmtId="0" fontId="9" fillId="0" borderId="0" xfId="0" applyFont="1" applyAlignment="1">
      <alignment horizontal="center"/>
    </xf>
    <xf numFmtId="4" fontId="4" fillId="0" borderId="0" xfId="17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43" fontId="9" fillId="0" borderId="0" xfId="22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3" fontId="9" fillId="0" borderId="0" xfId="0" applyNumberFormat="1" applyFont="1" applyAlignment="1">
      <alignment horizontal="center"/>
    </xf>
    <xf numFmtId="0" fontId="9" fillId="0" borderId="0" xfId="0" applyFont="1" applyAlignment="1"/>
    <xf numFmtId="4" fontId="9" fillId="0" borderId="0" xfId="0" applyNumberFormat="1" applyFont="1" applyAlignment="1"/>
    <xf numFmtId="4" fontId="14" fillId="0" borderId="0" xfId="0" applyNumberFormat="1" applyFont="1" applyAlignment="1"/>
    <xf numFmtId="4" fontId="14" fillId="0" borderId="1" xfId="0" applyNumberFormat="1" applyFont="1" applyBorder="1" applyAlignment="1"/>
    <xf numFmtId="43" fontId="9" fillId="0" borderId="0" xfId="22" applyFont="1" applyAlignment="1"/>
    <xf numFmtId="0" fontId="9" fillId="0" borderId="1" xfId="0" applyFont="1" applyBorder="1" applyAlignment="1"/>
    <xf numFmtId="4" fontId="5" fillId="2" borderId="1" xfId="20" applyNumberFormat="1" applyFont="1" applyFill="1" applyBorder="1" applyAlignment="1">
      <alignment horizontal="right" vertical="top"/>
    </xf>
    <xf numFmtId="43" fontId="9" fillId="0" borderId="0" xfId="0" applyNumberFormat="1" applyFont="1" applyAlignment="1"/>
    <xf numFmtId="43" fontId="4" fillId="0" borderId="0" xfId="20" applyNumberFormat="1" applyFont="1"/>
    <xf numFmtId="43" fontId="5" fillId="0" borderId="0" xfId="22" applyFont="1" applyFill="1" applyBorder="1"/>
    <xf numFmtId="4" fontId="8" fillId="0" borderId="0" xfId="19" applyNumberFormat="1" applyFont="1"/>
    <xf numFmtId="43" fontId="4" fillId="0" borderId="0" xfId="1" applyNumberFormat="1" applyFont="1" applyAlignment="1">
      <alignment horizontal="left"/>
    </xf>
    <xf numFmtId="2" fontId="4" fillId="2" borderId="1" xfId="13" applyNumberFormat="1" applyFont="1" applyFill="1" applyBorder="1" applyAlignment="1">
      <alignment horizontal="right" vertical="center" wrapText="1"/>
    </xf>
    <xf numFmtId="0" fontId="5" fillId="0" borderId="0" xfId="7" applyFont="1" applyFill="1" applyBorder="1" applyAlignment="1"/>
    <xf numFmtId="0" fontId="4" fillId="0" borderId="0" xfId="2" applyFont="1" applyFill="1" applyAlignment="1"/>
    <xf numFmtId="0" fontId="11" fillId="0" borderId="0" xfId="7" applyFont="1" applyFill="1" applyBorder="1" applyAlignment="1"/>
    <xf numFmtId="0" fontId="5" fillId="0" borderId="0" xfId="7" applyFont="1" applyFill="1" applyAlignment="1">
      <alignment horizontal="center"/>
    </xf>
    <xf numFmtId="0" fontId="5" fillId="0" borderId="0" xfId="14" applyFont="1" applyAlignment="1">
      <alignment horizontal="center"/>
    </xf>
    <xf numFmtId="0" fontId="4" fillId="0" borderId="0" xfId="13" applyFont="1" applyFill="1" applyBorder="1" applyAlignment="1">
      <alignment horizontal="right"/>
    </xf>
    <xf numFmtId="0" fontId="4" fillId="0" borderId="6" xfId="14" applyFont="1" applyFill="1" applyBorder="1" applyAlignment="1">
      <alignment horizontal="center"/>
    </xf>
    <xf numFmtId="0" fontId="4" fillId="0" borderId="7" xfId="14" applyFont="1" applyFill="1" applyBorder="1" applyAlignment="1">
      <alignment horizontal="center"/>
    </xf>
    <xf numFmtId="0" fontId="4" fillId="0" borderId="4" xfId="14" applyFont="1" applyFill="1" applyBorder="1" applyAlignment="1">
      <alignment horizontal="center"/>
    </xf>
    <xf numFmtId="0" fontId="16" fillId="0" borderId="0" xfId="8" applyFont="1" applyFill="1" applyAlignment="1">
      <alignment horizontal="center"/>
    </xf>
    <xf numFmtId="0" fontId="11" fillId="0" borderId="0" xfId="8" applyFont="1" applyFill="1" applyAlignment="1">
      <alignment horizontal="left"/>
    </xf>
    <xf numFmtId="14" fontId="4" fillId="0" borderId="6" xfId="8" applyNumberFormat="1" applyFont="1" applyFill="1" applyBorder="1" applyAlignment="1">
      <alignment horizontal="center"/>
    </xf>
    <xf numFmtId="14" fontId="4" fillId="0" borderId="7" xfId="8" applyNumberFormat="1" applyFont="1" applyFill="1" applyBorder="1" applyAlignment="1">
      <alignment horizontal="center"/>
    </xf>
    <xf numFmtId="14" fontId="4" fillId="0" borderId="4" xfId="8" applyNumberFormat="1" applyFont="1" applyFill="1" applyBorder="1" applyAlignment="1">
      <alignment horizontal="center"/>
    </xf>
    <xf numFmtId="0" fontId="4" fillId="0" borderId="6" xfId="8" applyFont="1" applyFill="1" applyBorder="1" applyAlignment="1">
      <alignment horizontal="center"/>
    </xf>
    <xf numFmtId="0" fontId="4" fillId="0" borderId="7" xfId="8" applyFont="1" applyFill="1" applyBorder="1" applyAlignment="1">
      <alignment horizontal="center"/>
    </xf>
    <xf numFmtId="0" fontId="4" fillId="0" borderId="4" xfId="8" applyFont="1" applyFill="1" applyBorder="1" applyAlignment="1">
      <alignment horizontal="center"/>
    </xf>
    <xf numFmtId="166" fontId="4" fillId="0" borderId="6" xfId="8" applyNumberFormat="1" applyFont="1" applyFill="1" applyBorder="1" applyAlignment="1">
      <alignment horizontal="center"/>
    </xf>
    <xf numFmtId="166" fontId="4" fillId="0" borderId="7" xfId="8" applyNumberFormat="1" applyFont="1" applyFill="1" applyBorder="1" applyAlignment="1">
      <alignment horizontal="center"/>
    </xf>
    <xf numFmtId="166" fontId="4" fillId="0" borderId="4" xfId="8" applyNumberFormat="1" applyFont="1" applyFill="1" applyBorder="1" applyAlignment="1">
      <alignment horizontal="center"/>
    </xf>
    <xf numFmtId="0" fontId="5" fillId="0" borderId="0" xfId="19" applyFont="1" applyAlignment="1">
      <alignment horizontal="center"/>
    </xf>
    <xf numFmtId="0" fontId="4" fillId="0" borderId="0" xfId="19" applyFont="1" applyFill="1" applyBorder="1" applyAlignment="1">
      <alignment horizontal="right"/>
    </xf>
  </cellXfs>
  <cellStyles count="26">
    <cellStyle name="Comma" xfId="22" builtinId="3"/>
    <cellStyle name="Comma 2" xfId="2"/>
    <cellStyle name="Comma 2 2" xfId="3"/>
    <cellStyle name="Comma 2 3" xfId="4"/>
    <cellStyle name="Comma 3" xfId="5"/>
    <cellStyle name="Comma 5" xfId="13"/>
    <cellStyle name="Comma 6" xfId="17"/>
    <cellStyle name="Comma 7" xfId="20"/>
    <cellStyle name="Comma 8" xfId="6"/>
    <cellStyle name="Comma 8 2" xfId="23"/>
    <cellStyle name="Comma 9" xfId="24"/>
    <cellStyle name="Normal" xfId="0" builtinId="0"/>
    <cellStyle name="Normal 15" xfId="7"/>
    <cellStyle name="Normal 18" xfId="8"/>
    <cellStyle name="Normal 2" xfId="1"/>
    <cellStyle name="Normal 2 2" xfId="9"/>
    <cellStyle name="Normal 2 3" xfId="15"/>
    <cellStyle name="Normal 2 4" xfId="10"/>
    <cellStyle name="Normal 2 5" xfId="16"/>
    <cellStyle name="Normal 2 6" xfId="18"/>
    <cellStyle name="Normal 2 7" xfId="21"/>
    <cellStyle name="Normal 3" xfId="25"/>
    <cellStyle name="Normal 4" xfId="14"/>
    <cellStyle name="Normal 5" xfId="12"/>
    <cellStyle name="Normal 6" xfId="19"/>
    <cellStyle name="표준_Erpm3_temp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mik%20staff%20files\davaajargal\Documents\2016_09_01_Davaa\Erdenechimeg\Tailan_201706.30\2017.06.30%20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ash Flow"/>
      <sheetName val="Umch U"/>
      <sheetName val="Sheet1"/>
    </sheetNames>
    <sheetDataSet>
      <sheetData sheetId="0" refreshError="1">
        <row r="86">
          <cell r="Y86">
            <v>36056375537.959969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activeCell="G12" sqref="G12"/>
    </sheetView>
  </sheetViews>
  <sheetFormatPr defaultColWidth="17" defaultRowHeight="12"/>
  <cols>
    <col min="1" max="1" width="7.140625" style="21" bestFit="1" customWidth="1"/>
    <col min="2" max="2" width="37.7109375" style="21" customWidth="1"/>
    <col min="3" max="4" width="19.5703125" style="21" customWidth="1"/>
    <col min="5" max="5" width="17.7109375" style="21" bestFit="1" customWidth="1"/>
    <col min="6" max="16384" width="17" style="21"/>
  </cols>
  <sheetData>
    <row r="1" spans="1:6" ht="12" customHeight="1">
      <c r="A1" s="181" t="s">
        <v>0</v>
      </c>
      <c r="B1" s="181"/>
      <c r="C1" s="181"/>
      <c r="D1" s="181"/>
      <c r="E1" s="20"/>
      <c r="F1" s="20"/>
    </row>
    <row r="2" spans="1:6">
      <c r="A2" s="180" t="s">
        <v>210</v>
      </c>
      <c r="B2" s="178"/>
      <c r="C2" s="179"/>
      <c r="D2" s="179"/>
      <c r="E2" s="20"/>
      <c r="F2" s="20"/>
    </row>
    <row r="3" spans="1:6">
      <c r="A3" s="19"/>
      <c r="B3" s="22" t="s">
        <v>1</v>
      </c>
      <c r="C3" s="23"/>
      <c r="D3" s="23"/>
      <c r="E3" s="20"/>
      <c r="F3" s="20"/>
    </row>
    <row r="4" spans="1:6">
      <c r="A4" s="19"/>
      <c r="B4" s="19"/>
      <c r="C4" s="24"/>
      <c r="D4" s="24" t="s">
        <v>213</v>
      </c>
      <c r="E4" s="20"/>
      <c r="F4" s="20"/>
    </row>
    <row r="5" spans="1:6">
      <c r="A5" s="19"/>
      <c r="B5" s="19"/>
      <c r="C5" s="25"/>
      <c r="D5" s="25" t="s">
        <v>218</v>
      </c>
      <c r="E5" s="20"/>
      <c r="F5" s="20"/>
    </row>
    <row r="6" spans="1:6" ht="24">
      <c r="A6" s="26" t="s">
        <v>2</v>
      </c>
      <c r="B6" s="27" t="s">
        <v>3</v>
      </c>
      <c r="C6" s="28"/>
      <c r="D6" s="28"/>
      <c r="E6" s="20"/>
      <c r="F6" s="20"/>
    </row>
    <row r="7" spans="1:6">
      <c r="A7" s="29"/>
      <c r="B7" s="30"/>
      <c r="C7" s="28" t="s">
        <v>211</v>
      </c>
      <c r="D7" s="28" t="s">
        <v>214</v>
      </c>
      <c r="E7" s="20"/>
      <c r="F7" s="20"/>
    </row>
    <row r="8" spans="1:6">
      <c r="A8" s="31">
        <v>1</v>
      </c>
      <c r="B8" s="32" t="s">
        <v>4</v>
      </c>
      <c r="C8" s="33"/>
      <c r="D8" s="33"/>
      <c r="E8" s="20"/>
      <c r="F8" s="20"/>
    </row>
    <row r="9" spans="1:6">
      <c r="A9" s="31">
        <v>1.1000000000000001</v>
      </c>
      <c r="B9" s="34" t="s">
        <v>5</v>
      </c>
      <c r="C9" s="33"/>
      <c r="D9" s="33"/>
      <c r="E9" s="20"/>
      <c r="F9" s="20"/>
    </row>
    <row r="10" spans="1:6">
      <c r="A10" s="35" t="s">
        <v>6</v>
      </c>
      <c r="B10" s="36" t="s">
        <v>7</v>
      </c>
      <c r="C10" s="37">
        <v>156519.37848832001</v>
      </c>
      <c r="D10" s="124">
        <v>164905.53165749004</v>
      </c>
      <c r="E10" s="38"/>
      <c r="F10" s="39"/>
    </row>
    <row r="11" spans="1:6">
      <c r="A11" s="35" t="s">
        <v>8</v>
      </c>
      <c r="B11" s="36" t="s">
        <v>9</v>
      </c>
      <c r="C11" s="37">
        <v>118.82517698000001</v>
      </c>
      <c r="D11" s="124">
        <v>275.82228531999948</v>
      </c>
      <c r="E11" s="20"/>
      <c r="F11" s="20"/>
    </row>
    <row r="12" spans="1:6">
      <c r="A12" s="35" t="s">
        <v>10</v>
      </c>
      <c r="B12" s="36" t="s">
        <v>11</v>
      </c>
      <c r="C12" s="37">
        <v>360.19941251999995</v>
      </c>
      <c r="D12" s="124">
        <v>397.85445155999992</v>
      </c>
      <c r="E12" s="20"/>
      <c r="F12" s="20"/>
    </row>
    <row r="13" spans="1:6">
      <c r="A13" s="35" t="s">
        <v>12</v>
      </c>
      <c r="B13" s="36" t="s">
        <v>13</v>
      </c>
      <c r="C13" s="37">
        <v>0.35249999999999998</v>
      </c>
      <c r="D13" s="124">
        <v>0.85808450000000014</v>
      </c>
      <c r="E13" s="23"/>
      <c r="F13" s="20"/>
    </row>
    <row r="14" spans="1:6">
      <c r="A14" s="35" t="s">
        <v>14</v>
      </c>
      <c r="B14" s="36" t="s">
        <v>15</v>
      </c>
      <c r="C14" s="37">
        <v>2150867.10224505</v>
      </c>
      <c r="D14" s="124">
        <v>2486024.2170844702</v>
      </c>
      <c r="E14" s="39"/>
      <c r="F14" s="20"/>
    </row>
    <row r="15" spans="1:6">
      <c r="A15" s="35"/>
      <c r="B15" s="36" t="s">
        <v>206</v>
      </c>
      <c r="C15" s="37">
        <v>0</v>
      </c>
      <c r="D15" s="124">
        <v>0</v>
      </c>
      <c r="E15" s="39"/>
      <c r="F15" s="20"/>
    </row>
    <row r="16" spans="1:6">
      <c r="A16" s="35" t="s">
        <v>16</v>
      </c>
      <c r="B16" s="36" t="s">
        <v>17</v>
      </c>
      <c r="C16" s="37">
        <v>13.1549374</v>
      </c>
      <c r="D16" s="124">
        <v>13.695455410000001</v>
      </c>
      <c r="E16" s="20"/>
      <c r="F16" s="20"/>
    </row>
    <row r="17" spans="1:6">
      <c r="A17" s="35" t="s">
        <v>18</v>
      </c>
      <c r="B17" s="36" t="s">
        <v>19</v>
      </c>
      <c r="C17" s="37">
        <v>168.64432518999999</v>
      </c>
      <c r="D17" s="124">
        <v>537.50139896999895</v>
      </c>
      <c r="E17" s="20"/>
      <c r="F17" s="20"/>
    </row>
    <row r="18" spans="1:6">
      <c r="A18" s="35" t="s">
        <v>20</v>
      </c>
      <c r="B18" s="36" t="s">
        <v>21</v>
      </c>
      <c r="C18" s="37">
        <v>0</v>
      </c>
      <c r="D18" s="124">
        <v>0</v>
      </c>
      <c r="E18" s="20"/>
      <c r="F18" s="20"/>
    </row>
    <row r="19" spans="1:6" ht="24">
      <c r="A19" s="35" t="s">
        <v>22</v>
      </c>
      <c r="B19" s="36" t="s">
        <v>23</v>
      </c>
      <c r="C19" s="37">
        <v>109.85821186</v>
      </c>
      <c r="D19" s="124">
        <v>0</v>
      </c>
      <c r="E19" s="20"/>
      <c r="F19" s="20"/>
    </row>
    <row r="20" spans="1:6">
      <c r="A20" s="35" t="s">
        <v>24</v>
      </c>
      <c r="B20" s="36" t="s">
        <v>208</v>
      </c>
      <c r="C20" s="37">
        <v>0</v>
      </c>
      <c r="D20" s="124">
        <v>0</v>
      </c>
      <c r="E20" s="20"/>
      <c r="F20" s="20"/>
    </row>
    <row r="21" spans="1:6">
      <c r="A21" s="35" t="s">
        <v>25</v>
      </c>
      <c r="B21" s="36" t="s">
        <v>207</v>
      </c>
      <c r="C21" s="37">
        <v>0</v>
      </c>
      <c r="D21" s="124">
        <v>18502.607814580002</v>
      </c>
      <c r="E21" s="20"/>
      <c r="F21" s="20"/>
    </row>
    <row r="22" spans="1:6">
      <c r="A22" s="41" t="s">
        <v>25</v>
      </c>
      <c r="B22" s="42" t="s">
        <v>26</v>
      </c>
      <c r="C22" s="43">
        <v>2308157.5152973197</v>
      </c>
      <c r="D22" s="43">
        <f>SUM(D10:D21)</f>
        <v>2670658.0882323002</v>
      </c>
      <c r="E22" s="20"/>
      <c r="F22" s="20"/>
    </row>
    <row r="23" spans="1:6">
      <c r="A23" s="31">
        <v>1.2</v>
      </c>
      <c r="B23" s="42" t="s">
        <v>27</v>
      </c>
      <c r="C23" s="37">
        <v>0</v>
      </c>
      <c r="D23" s="37"/>
      <c r="E23" s="20"/>
      <c r="F23" s="20"/>
    </row>
    <row r="24" spans="1:6">
      <c r="A24" s="35" t="s">
        <v>28</v>
      </c>
      <c r="B24" s="36" t="s">
        <v>29</v>
      </c>
      <c r="C24" s="37">
        <v>14689.28509023</v>
      </c>
      <c r="D24" s="124">
        <v>14512.416867669999</v>
      </c>
      <c r="E24" s="20"/>
      <c r="F24" s="39"/>
    </row>
    <row r="25" spans="1:6">
      <c r="A25" s="35" t="s">
        <v>30</v>
      </c>
      <c r="B25" s="36" t="s">
        <v>31</v>
      </c>
      <c r="C25" s="37">
        <v>76.621514009999999</v>
      </c>
      <c r="D25" s="124">
        <v>50.152770429999997</v>
      </c>
      <c r="E25" s="20"/>
      <c r="F25" s="20"/>
    </row>
    <row r="26" spans="1:6">
      <c r="A26" s="35" t="s">
        <v>32</v>
      </c>
      <c r="B26" s="36" t="s">
        <v>33</v>
      </c>
      <c r="C26" s="37">
        <v>0</v>
      </c>
      <c r="D26" s="124">
        <v>0</v>
      </c>
      <c r="E26" s="20"/>
      <c r="F26" s="20"/>
    </row>
    <row r="27" spans="1:6">
      <c r="A27" s="35" t="s">
        <v>34</v>
      </c>
      <c r="B27" s="36" t="s">
        <v>35</v>
      </c>
      <c r="C27" s="37">
        <v>0</v>
      </c>
      <c r="D27" s="124">
        <v>1</v>
      </c>
      <c r="E27" s="20"/>
      <c r="F27" s="20"/>
    </row>
    <row r="28" spans="1:6">
      <c r="A28" s="35" t="s">
        <v>36</v>
      </c>
      <c r="B28" s="36" t="s">
        <v>37</v>
      </c>
      <c r="C28" s="37">
        <v>0</v>
      </c>
      <c r="D28" s="124"/>
      <c r="E28" s="20"/>
      <c r="F28" s="20"/>
    </row>
    <row r="29" spans="1:6">
      <c r="A29" s="35" t="s">
        <v>38</v>
      </c>
      <c r="B29" s="36" t="s">
        <v>39</v>
      </c>
      <c r="C29" s="37">
        <v>0</v>
      </c>
      <c r="D29" s="37">
        <v>0</v>
      </c>
      <c r="E29" s="20"/>
      <c r="F29" s="20"/>
    </row>
    <row r="30" spans="1:6" ht="24">
      <c r="A30" s="35" t="s">
        <v>40</v>
      </c>
      <c r="B30" s="36" t="s">
        <v>41</v>
      </c>
      <c r="C30" s="37">
        <v>0</v>
      </c>
      <c r="D30" s="37">
        <v>0</v>
      </c>
      <c r="E30" s="20"/>
      <c r="F30" s="20"/>
    </row>
    <row r="31" spans="1:6">
      <c r="A31" s="35" t="s">
        <v>42</v>
      </c>
      <c r="B31" s="36" t="s">
        <v>43</v>
      </c>
      <c r="C31" s="37">
        <v>-5.9604644775390622E-14</v>
      </c>
      <c r="D31" s="124">
        <v>-5.9604644775390625E-8</v>
      </c>
      <c r="E31" s="20"/>
      <c r="F31" s="20"/>
    </row>
    <row r="32" spans="1:6">
      <c r="A32" s="35" t="s">
        <v>44</v>
      </c>
      <c r="B32" s="125" t="s">
        <v>203</v>
      </c>
      <c r="C32" s="124">
        <v>0</v>
      </c>
      <c r="D32" s="124">
        <v>0</v>
      </c>
      <c r="E32" s="20"/>
      <c r="F32" s="20"/>
    </row>
    <row r="33" spans="1:6">
      <c r="A33" s="41" t="s">
        <v>45</v>
      </c>
      <c r="B33" s="42" t="s">
        <v>46</v>
      </c>
      <c r="C33" s="43">
        <v>14765.906604239999</v>
      </c>
      <c r="D33" s="43">
        <f>SUM(D24:D32)</f>
        <v>14563.569638040395</v>
      </c>
      <c r="E33" s="20"/>
      <c r="F33" s="20"/>
    </row>
    <row r="34" spans="1:6">
      <c r="A34" s="31">
        <v>1.3</v>
      </c>
      <c r="B34" s="42" t="s">
        <v>47</v>
      </c>
      <c r="C34" s="43">
        <v>2322923.4219015599</v>
      </c>
      <c r="D34" s="43">
        <f>D22+D33</f>
        <v>2685221.6578703406</v>
      </c>
      <c r="E34" s="20"/>
      <c r="F34" s="20"/>
    </row>
    <row r="35" spans="1:6">
      <c r="A35" s="31">
        <v>2</v>
      </c>
      <c r="B35" s="42" t="s">
        <v>48</v>
      </c>
      <c r="C35" s="40">
        <v>0</v>
      </c>
      <c r="D35" s="40"/>
      <c r="E35" s="20"/>
    </row>
    <row r="36" spans="1:6">
      <c r="A36" s="31">
        <v>2.1</v>
      </c>
      <c r="B36" s="42" t="s">
        <v>49</v>
      </c>
      <c r="C36" s="40">
        <v>0</v>
      </c>
      <c r="D36" s="40"/>
      <c r="E36" s="20"/>
    </row>
    <row r="37" spans="1:6">
      <c r="A37" s="31" t="s">
        <v>50</v>
      </c>
      <c r="B37" s="34" t="s">
        <v>51</v>
      </c>
      <c r="C37" s="40">
        <v>0</v>
      </c>
      <c r="D37" s="40"/>
      <c r="E37" s="20"/>
    </row>
    <row r="38" spans="1:6">
      <c r="A38" s="35" t="s">
        <v>52</v>
      </c>
      <c r="B38" s="36" t="s">
        <v>53</v>
      </c>
      <c r="C38" s="37">
        <v>772.02380605999997</v>
      </c>
      <c r="D38" s="37">
        <v>889.82765774000006</v>
      </c>
      <c r="E38" s="20"/>
    </row>
    <row r="39" spans="1:6">
      <c r="A39" s="35" t="s">
        <v>54</v>
      </c>
      <c r="B39" s="22" t="s">
        <v>55</v>
      </c>
      <c r="C39" s="37">
        <v>181.16019640000002</v>
      </c>
      <c r="D39" s="37">
        <v>4.0028035400000004</v>
      </c>
      <c r="E39" s="20"/>
    </row>
    <row r="40" spans="1:6">
      <c r="A40" s="35" t="s">
        <v>56</v>
      </c>
      <c r="B40" s="36" t="s">
        <v>57</v>
      </c>
      <c r="C40" s="124">
        <v>1370.1004587499999</v>
      </c>
      <c r="D40" s="124">
        <v>1069.9435047899999</v>
      </c>
      <c r="E40" s="20"/>
    </row>
    <row r="41" spans="1:6">
      <c r="A41" s="35" t="s">
        <v>58</v>
      </c>
      <c r="B41" s="36" t="s">
        <v>59</v>
      </c>
      <c r="C41" s="37">
        <v>1.2059995299999999</v>
      </c>
      <c r="D41" s="37">
        <v>2.9999999999999997E-8</v>
      </c>
      <c r="E41" s="20"/>
    </row>
    <row r="42" spans="1:6">
      <c r="A42" s="35" t="s">
        <v>60</v>
      </c>
      <c r="B42" s="36" t="s">
        <v>61</v>
      </c>
      <c r="C42" s="37">
        <v>0</v>
      </c>
      <c r="D42" s="37">
        <v>600</v>
      </c>
      <c r="E42" s="20"/>
    </row>
    <row r="43" spans="1:6">
      <c r="A43" s="35" t="s">
        <v>62</v>
      </c>
      <c r="B43" s="36" t="s">
        <v>63</v>
      </c>
      <c r="C43" s="37">
        <v>15317.140426669999</v>
      </c>
      <c r="D43" s="37">
        <v>17843.938629550001</v>
      </c>
      <c r="E43" s="20"/>
    </row>
    <row r="44" spans="1:6">
      <c r="A44" s="35" t="s">
        <v>64</v>
      </c>
      <c r="B44" s="36" t="s">
        <v>65</v>
      </c>
      <c r="C44" s="37">
        <v>0</v>
      </c>
      <c r="D44" s="37">
        <v>0</v>
      </c>
      <c r="E44" s="20"/>
    </row>
    <row r="45" spans="1:6">
      <c r="A45" s="35" t="s">
        <v>66</v>
      </c>
      <c r="B45" s="36" t="s">
        <v>67</v>
      </c>
      <c r="C45" s="37">
        <v>4.1767222899999998</v>
      </c>
      <c r="D45" s="37">
        <v>3.6522432899999999</v>
      </c>
      <c r="E45" s="20"/>
    </row>
    <row r="46" spans="1:6">
      <c r="A46" s="35" t="s">
        <v>68</v>
      </c>
      <c r="B46" s="36" t="s">
        <v>69</v>
      </c>
      <c r="C46" s="37">
        <v>0</v>
      </c>
      <c r="D46" s="37">
        <v>0</v>
      </c>
      <c r="E46" s="20"/>
    </row>
    <row r="47" spans="1:6">
      <c r="A47" s="35" t="s">
        <v>70</v>
      </c>
      <c r="B47" s="36" t="s">
        <v>71</v>
      </c>
      <c r="C47" s="124">
        <v>3121.1850902699998</v>
      </c>
      <c r="D47" s="124">
        <v>3375.8167295799999</v>
      </c>
      <c r="E47" s="20"/>
    </row>
    <row r="48" spans="1:6" ht="36">
      <c r="A48" s="35" t="s">
        <v>72</v>
      </c>
      <c r="B48" s="36" t="s">
        <v>73</v>
      </c>
      <c r="C48" s="37">
        <v>0</v>
      </c>
      <c r="D48" s="37"/>
      <c r="E48" s="20"/>
    </row>
    <row r="49" spans="1:5">
      <c r="A49" s="35" t="s">
        <v>74</v>
      </c>
      <c r="B49" s="36"/>
      <c r="C49" s="37">
        <v>0</v>
      </c>
      <c r="D49" s="37"/>
      <c r="E49" s="20"/>
    </row>
    <row r="50" spans="1:5">
      <c r="A50" s="41" t="s">
        <v>75</v>
      </c>
      <c r="B50" s="34" t="s">
        <v>76</v>
      </c>
      <c r="C50" s="43">
        <v>20766.99269997</v>
      </c>
      <c r="D50" s="43">
        <f>SUM(D38:D48)</f>
        <v>23787.181568520002</v>
      </c>
      <c r="E50" s="39"/>
    </row>
    <row r="51" spans="1:5">
      <c r="A51" s="41" t="s">
        <v>77</v>
      </c>
      <c r="B51" s="34" t="s">
        <v>78</v>
      </c>
      <c r="C51" s="40">
        <v>0</v>
      </c>
      <c r="D51" s="40"/>
      <c r="E51" s="20"/>
    </row>
    <row r="52" spans="1:5">
      <c r="A52" s="35" t="s">
        <v>79</v>
      </c>
      <c r="B52" s="36" t="s">
        <v>80</v>
      </c>
      <c r="C52" s="37">
        <v>8440.77205942</v>
      </c>
      <c r="D52" s="37">
        <v>8440.77205942</v>
      </c>
      <c r="E52" s="39"/>
    </row>
    <row r="53" spans="1:5">
      <c r="A53" s="35" t="s">
        <v>81</v>
      </c>
      <c r="B53" s="36" t="s">
        <v>69</v>
      </c>
      <c r="C53" s="37">
        <v>0</v>
      </c>
      <c r="D53" s="37">
        <v>0</v>
      </c>
      <c r="E53" s="20"/>
    </row>
    <row r="54" spans="1:5">
      <c r="A54" s="35" t="s">
        <v>82</v>
      </c>
      <c r="B54" s="36" t="s">
        <v>83</v>
      </c>
      <c r="C54" s="37">
        <v>8214.7618348899996</v>
      </c>
      <c r="D54" s="37">
        <v>8214.7618348899996</v>
      </c>
      <c r="E54" s="20"/>
    </row>
    <row r="55" spans="1:5">
      <c r="A55" s="35" t="s">
        <v>84</v>
      </c>
      <c r="B55" s="36" t="s">
        <v>85</v>
      </c>
      <c r="C55" s="37">
        <v>2150371.02133208</v>
      </c>
      <c r="D55" s="37">
        <f>(2484444376572.84+1.14)/1000000</f>
        <v>2484444.3765739799</v>
      </c>
      <c r="E55" s="20"/>
    </row>
    <row r="56" spans="1:5">
      <c r="A56" s="35" t="s">
        <v>86</v>
      </c>
      <c r="B56" s="36"/>
      <c r="C56" s="37">
        <v>0</v>
      </c>
      <c r="D56" s="37"/>
      <c r="E56" s="20"/>
    </row>
    <row r="57" spans="1:5">
      <c r="A57" s="41" t="s">
        <v>87</v>
      </c>
      <c r="B57" s="34" t="s">
        <v>88</v>
      </c>
      <c r="C57" s="43">
        <v>2167026.5552263903</v>
      </c>
      <c r="D57" s="43">
        <f>SUM(D52:D56)</f>
        <v>2501099.9104682896</v>
      </c>
      <c r="E57" s="39"/>
    </row>
    <row r="58" spans="1:5">
      <c r="A58" s="31">
        <v>2.2000000000000002</v>
      </c>
      <c r="B58" s="42" t="s">
        <v>89</v>
      </c>
      <c r="C58" s="43">
        <v>2187793.5479263603</v>
      </c>
      <c r="D58" s="43">
        <f>D50+D57</f>
        <v>2524887.0920368098</v>
      </c>
      <c r="E58" s="20"/>
    </row>
    <row r="59" spans="1:5">
      <c r="A59" s="31">
        <v>2.2999999999999998</v>
      </c>
      <c r="B59" s="34" t="s">
        <v>90</v>
      </c>
      <c r="C59" s="40">
        <v>0</v>
      </c>
      <c r="D59" s="40"/>
      <c r="E59" s="20"/>
    </row>
    <row r="60" spans="1:5">
      <c r="A60" s="35" t="s">
        <v>91</v>
      </c>
      <c r="B60" s="36" t="s">
        <v>92</v>
      </c>
      <c r="C60" s="37">
        <v>0</v>
      </c>
      <c r="D60" s="37"/>
      <c r="E60" s="39"/>
    </row>
    <row r="61" spans="1:5">
      <c r="A61" s="35" t="s">
        <v>93</v>
      </c>
      <c r="B61" s="36" t="s">
        <v>94</v>
      </c>
      <c r="C61" s="37">
        <v>0</v>
      </c>
      <c r="D61" s="37"/>
      <c r="E61" s="39"/>
    </row>
    <row r="62" spans="1:5">
      <c r="A62" s="35" t="s">
        <v>95</v>
      </c>
      <c r="B62" s="36" t="s">
        <v>96</v>
      </c>
      <c r="C62" s="37">
        <v>20709.32</v>
      </c>
      <c r="D62" s="37">
        <v>20709.32</v>
      </c>
      <c r="E62" s="20"/>
    </row>
    <row r="63" spans="1:5">
      <c r="A63" s="35" t="s">
        <v>97</v>
      </c>
      <c r="B63" s="36" t="s">
        <v>98</v>
      </c>
      <c r="C63" s="37">
        <v>-24057.435600000001</v>
      </c>
      <c r="D63" s="37">
        <v>-24057.435600000001</v>
      </c>
      <c r="E63" s="20"/>
    </row>
    <row r="64" spans="1:5">
      <c r="A64" s="35" t="s">
        <v>99</v>
      </c>
      <c r="B64" s="36" t="s">
        <v>100</v>
      </c>
      <c r="C64" s="37">
        <v>52225.114830050006</v>
      </c>
      <c r="D64" s="37">
        <v>52225.114830050006</v>
      </c>
      <c r="E64" s="39"/>
    </row>
    <row r="65" spans="1:7">
      <c r="A65" s="35" t="s">
        <v>101</v>
      </c>
      <c r="B65" s="36" t="s">
        <v>102</v>
      </c>
      <c r="C65" s="37">
        <v>0</v>
      </c>
      <c r="D65" s="37">
        <v>0</v>
      </c>
      <c r="E65" s="20"/>
    </row>
    <row r="66" spans="1:7">
      <c r="A66" s="35" t="s">
        <v>103</v>
      </c>
      <c r="B66" s="36" t="s">
        <v>104</v>
      </c>
      <c r="C66" s="37">
        <v>0</v>
      </c>
      <c r="D66" s="37">
        <v>0</v>
      </c>
      <c r="E66" s="20"/>
      <c r="G66" s="134"/>
    </row>
    <row r="67" spans="1:7">
      <c r="A67" s="35" t="s">
        <v>105</v>
      </c>
      <c r="B67" s="36" t="s">
        <v>106</v>
      </c>
      <c r="C67" s="37">
        <v>0</v>
      </c>
      <c r="D67" s="37">
        <v>0</v>
      </c>
      <c r="E67" s="20"/>
      <c r="F67" s="20"/>
      <c r="G67" s="45"/>
    </row>
    <row r="68" spans="1:7">
      <c r="A68" s="35" t="s">
        <v>107</v>
      </c>
      <c r="B68" s="36" t="s">
        <v>108</v>
      </c>
      <c r="C68" s="37">
        <v>86252.874745149995</v>
      </c>
      <c r="D68" s="37">
        <v>75401.191065579987</v>
      </c>
      <c r="E68" s="39"/>
      <c r="F68" s="39"/>
      <c r="G68" s="45"/>
    </row>
    <row r="69" spans="1:7">
      <c r="A69" s="35" t="s">
        <v>109</v>
      </c>
      <c r="B69" s="36" t="s">
        <v>110</v>
      </c>
      <c r="C69" s="124">
        <v>0</v>
      </c>
      <c r="D69" s="124">
        <v>36056.375537959968</v>
      </c>
      <c r="E69" s="20"/>
      <c r="F69" s="20"/>
    </row>
    <row r="70" spans="1:7">
      <c r="A70" s="41" t="s">
        <v>111</v>
      </c>
      <c r="B70" s="42" t="s">
        <v>112</v>
      </c>
      <c r="C70" s="43">
        <v>135129.8739752</v>
      </c>
      <c r="D70" s="43">
        <f>SUM(D60:D69)</f>
        <v>160334.56583358996</v>
      </c>
      <c r="E70" s="39"/>
      <c r="F70" s="20"/>
    </row>
    <row r="71" spans="1:7">
      <c r="A71" s="31">
        <v>2.4</v>
      </c>
      <c r="B71" s="42" t="s">
        <v>113</v>
      </c>
      <c r="C71" s="43">
        <v>2322923.4219015599</v>
      </c>
      <c r="D71" s="43">
        <f>D58+D70</f>
        <v>2685221.6578703998</v>
      </c>
      <c r="E71" s="23"/>
      <c r="F71" s="20"/>
    </row>
    <row r="72" spans="1:7">
      <c r="A72" s="19"/>
      <c r="B72" s="19"/>
      <c r="C72" s="44">
        <f>C34-C71</f>
        <v>0</v>
      </c>
      <c r="D72" s="44"/>
      <c r="E72" s="20"/>
      <c r="F72" s="20"/>
    </row>
    <row r="73" spans="1:7">
      <c r="C73" s="45"/>
      <c r="D73" s="45"/>
    </row>
    <row r="74" spans="1:7">
      <c r="A74" s="20"/>
      <c r="B74" s="46" t="s">
        <v>114</v>
      </c>
      <c r="C74" s="66" t="s">
        <v>217</v>
      </c>
      <c r="D74" s="128"/>
      <c r="E74" s="20"/>
      <c r="F74" s="38"/>
    </row>
    <row r="75" spans="1:7">
      <c r="A75" s="20"/>
      <c r="B75" s="48"/>
      <c r="C75" s="49"/>
      <c r="D75" s="47"/>
      <c r="E75" s="20"/>
      <c r="F75" s="38"/>
      <c r="G75" s="45"/>
    </row>
    <row r="76" spans="1:7">
      <c r="A76" s="20"/>
      <c r="B76" s="46" t="s">
        <v>115</v>
      </c>
      <c r="C76" s="66" t="s">
        <v>116</v>
      </c>
      <c r="D76" s="47"/>
      <c r="E76" s="20"/>
      <c r="F76" s="20"/>
      <c r="G76" s="120"/>
    </row>
    <row r="77" spans="1:7">
      <c r="G77" s="45"/>
    </row>
    <row r="78" spans="1:7">
      <c r="C78" s="45"/>
    </row>
    <row r="79" spans="1:7">
      <c r="C79" s="45"/>
    </row>
  </sheetData>
  <mergeCells count="1">
    <mergeCell ref="A1:D1"/>
  </mergeCells>
  <pageMargins left="0.9" right="0.2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F23" sqref="F23"/>
    </sheetView>
  </sheetViews>
  <sheetFormatPr defaultRowHeight="12"/>
  <cols>
    <col min="1" max="1" width="7.85546875" style="21" bestFit="1" customWidth="1"/>
    <col min="2" max="2" width="36.140625" style="21" customWidth="1"/>
    <col min="3" max="3" width="22.7109375" style="21" customWidth="1"/>
    <col min="4" max="4" width="24.140625" style="158" customWidth="1"/>
    <col min="5" max="5" width="9.140625" style="21"/>
    <col min="6" max="6" width="10" style="21" bestFit="1" customWidth="1"/>
    <col min="7" max="7" width="16.42578125" style="21" bestFit="1" customWidth="1"/>
    <col min="8" max="16384" width="9.140625" style="21"/>
  </cols>
  <sheetData>
    <row r="1" spans="1:7">
      <c r="A1" s="49"/>
      <c r="B1" s="182" t="s">
        <v>117</v>
      </c>
      <c r="C1" s="182"/>
      <c r="D1" s="182"/>
      <c r="E1" s="49"/>
      <c r="F1" s="49"/>
      <c r="G1" s="49"/>
    </row>
    <row r="2" spans="1:7">
      <c r="A2" s="49"/>
      <c r="B2" s="50"/>
      <c r="C2" s="49"/>
      <c r="D2" s="141"/>
      <c r="E2" s="49"/>
      <c r="F2" s="49"/>
      <c r="G2" s="49"/>
    </row>
    <row r="3" spans="1:7">
      <c r="A3" s="51" t="str">
        <f>СБД!A2</f>
        <v xml:space="preserve">"МИК Холдинг" ХК  групп </v>
      </c>
      <c r="B3" s="51"/>
      <c r="C3" s="49"/>
      <c r="D3" s="141"/>
      <c r="E3" s="49"/>
      <c r="F3" s="49"/>
      <c r="G3" s="49"/>
    </row>
    <row r="4" spans="1:7">
      <c r="A4" s="49"/>
      <c r="B4" s="52" t="s">
        <v>118</v>
      </c>
      <c r="C4" s="183" t="str">
        <f>СБД!D4</f>
        <v>2017 оны 06 сарын 30 өдөр</v>
      </c>
      <c r="D4" s="183"/>
      <c r="E4" s="49"/>
      <c r="F4" s="49"/>
      <c r="G4" s="49"/>
    </row>
    <row r="5" spans="1:7">
      <c r="A5" s="49"/>
      <c r="B5" s="53"/>
      <c r="C5" s="49"/>
      <c r="D5" s="142"/>
      <c r="E5" s="49"/>
      <c r="F5" s="49"/>
      <c r="G5" s="49"/>
    </row>
    <row r="6" spans="1:7" ht="12.75" thickBot="1">
      <c r="A6" s="49"/>
      <c r="B6" s="53"/>
      <c r="C6" s="49"/>
      <c r="D6" s="142" t="s">
        <v>218</v>
      </c>
      <c r="E6" s="49"/>
      <c r="F6" s="49"/>
      <c r="G6" s="49"/>
    </row>
    <row r="7" spans="1:7" ht="24.75" thickBot="1">
      <c r="A7" s="54" t="s">
        <v>2</v>
      </c>
      <c r="B7" s="55" t="s">
        <v>3</v>
      </c>
      <c r="C7" s="56" t="s">
        <v>211</v>
      </c>
      <c r="D7" s="143" t="str">
        <f>СБД!D7</f>
        <v>2017 оны 06-р сарын 30</v>
      </c>
      <c r="E7" s="49"/>
      <c r="F7" s="49"/>
      <c r="G7" s="49"/>
    </row>
    <row r="8" spans="1:7">
      <c r="A8" s="57">
        <v>1</v>
      </c>
      <c r="B8" s="58" t="s">
        <v>119</v>
      </c>
      <c r="C8" s="59">
        <v>192764.94575453</v>
      </c>
      <c r="D8" s="144">
        <f>SUM(D11:D15)</f>
        <v>103602.43850589998</v>
      </c>
      <c r="E8" s="49"/>
      <c r="F8" s="49"/>
      <c r="G8" s="49"/>
    </row>
    <row r="9" spans="1:7">
      <c r="A9" s="60">
        <v>2</v>
      </c>
      <c r="B9" s="61" t="s">
        <v>120</v>
      </c>
      <c r="C9" s="62">
        <v>0</v>
      </c>
      <c r="D9" s="145"/>
      <c r="E9" s="49"/>
      <c r="F9" s="49"/>
      <c r="G9" s="49"/>
    </row>
    <row r="10" spans="1:7">
      <c r="A10" s="63">
        <v>3</v>
      </c>
      <c r="B10" s="61" t="s">
        <v>121</v>
      </c>
      <c r="C10" s="64">
        <v>0</v>
      </c>
      <c r="D10" s="146">
        <v>0</v>
      </c>
      <c r="E10" s="49"/>
      <c r="F10" s="49"/>
      <c r="G10" s="49"/>
    </row>
    <row r="11" spans="1:7">
      <c r="A11" s="60">
        <v>4</v>
      </c>
      <c r="B11" s="61" t="s">
        <v>122</v>
      </c>
      <c r="C11" s="135">
        <v>52.117000470000001</v>
      </c>
      <c r="D11" s="147">
        <v>23.715</v>
      </c>
      <c r="E11" s="49"/>
      <c r="F11" s="49"/>
      <c r="G11" s="49"/>
    </row>
    <row r="12" spans="1:7">
      <c r="A12" s="63">
        <v>5</v>
      </c>
      <c r="B12" s="65" t="s">
        <v>123</v>
      </c>
      <c r="C12" s="3">
        <v>192669.77660201999</v>
      </c>
      <c r="D12" s="148">
        <v>102587.00159141998</v>
      </c>
      <c r="E12" s="49"/>
      <c r="F12" s="49"/>
      <c r="G12" s="49"/>
    </row>
    <row r="13" spans="1:7">
      <c r="A13" s="60">
        <v>6</v>
      </c>
      <c r="B13" s="61" t="s">
        <v>124</v>
      </c>
      <c r="C13" s="4">
        <v>0</v>
      </c>
      <c r="D13" s="177">
        <v>974.69816400000002</v>
      </c>
      <c r="E13" s="49"/>
      <c r="F13" s="49"/>
      <c r="G13" s="49"/>
    </row>
    <row r="14" spans="1:7">
      <c r="A14" s="60">
        <v>7</v>
      </c>
      <c r="B14" s="61" t="s">
        <v>209</v>
      </c>
      <c r="C14" s="3">
        <v>13.44856575</v>
      </c>
      <c r="D14" s="148">
        <v>15.021540479999542</v>
      </c>
      <c r="E14" s="49"/>
      <c r="F14" s="49"/>
      <c r="G14" s="49"/>
    </row>
    <row r="15" spans="1:7">
      <c r="A15" s="60">
        <v>8</v>
      </c>
      <c r="B15" s="65" t="s">
        <v>125</v>
      </c>
      <c r="C15" s="3">
        <v>29.603586289999999</v>
      </c>
      <c r="D15" s="148">
        <v>2.0022100000000003</v>
      </c>
      <c r="E15" s="49"/>
      <c r="F15" s="49"/>
      <c r="G15" s="49"/>
    </row>
    <row r="16" spans="1:7">
      <c r="A16" s="60">
        <v>9</v>
      </c>
      <c r="B16" s="61" t="s">
        <v>200</v>
      </c>
      <c r="C16" s="3">
        <v>-617.33002076000002</v>
      </c>
      <c r="D16" s="148">
        <v>121.85024817</v>
      </c>
      <c r="E16" s="49"/>
      <c r="F16" s="49"/>
      <c r="G16" s="67"/>
    </row>
    <row r="17" spans="1:7">
      <c r="A17" s="60">
        <v>10</v>
      </c>
      <c r="B17" s="65" t="s">
        <v>126</v>
      </c>
      <c r="C17" s="3">
        <v>-19707.02288009</v>
      </c>
      <c r="D17" s="148">
        <v>7334.8224975099993</v>
      </c>
      <c r="E17" s="49"/>
      <c r="F17" s="49"/>
      <c r="G17" s="132"/>
    </row>
    <row r="18" spans="1:7">
      <c r="A18" s="60">
        <v>11</v>
      </c>
      <c r="B18" s="65" t="s">
        <v>201</v>
      </c>
      <c r="C18" s="3">
        <v>-113400.71998323</v>
      </c>
      <c r="D18" s="148">
        <v>59492.702512870012</v>
      </c>
      <c r="E18" s="49"/>
      <c r="F18" s="49"/>
      <c r="G18" s="67"/>
    </row>
    <row r="19" spans="1:7">
      <c r="A19" s="60">
        <v>12</v>
      </c>
      <c r="B19" s="61" t="s">
        <v>127</v>
      </c>
      <c r="C19" s="3">
        <v>-216.56628337999999</v>
      </c>
      <c r="D19" s="148">
        <v>66.41786540999999</v>
      </c>
      <c r="E19" s="49"/>
      <c r="F19" s="49"/>
      <c r="G19" s="130"/>
    </row>
    <row r="20" spans="1:7" ht="24">
      <c r="A20" s="60">
        <v>13</v>
      </c>
      <c r="B20" s="65" t="s">
        <v>128</v>
      </c>
      <c r="C20" s="3">
        <v>69.954197090000008</v>
      </c>
      <c r="D20" s="148">
        <v>-5.9731143600000003</v>
      </c>
      <c r="E20" s="49"/>
      <c r="F20" s="49"/>
      <c r="G20" s="67"/>
    </row>
    <row r="21" spans="1:7">
      <c r="A21" s="60">
        <v>14</v>
      </c>
      <c r="B21" s="61" t="s">
        <v>129</v>
      </c>
      <c r="C21" s="3">
        <v>-3.5212235000000001</v>
      </c>
      <c r="D21" s="148"/>
      <c r="E21" s="49"/>
      <c r="F21" s="49"/>
      <c r="G21" s="49"/>
    </row>
    <row r="22" spans="1:7">
      <c r="A22" s="60">
        <v>15</v>
      </c>
      <c r="B22" s="61" t="s">
        <v>130</v>
      </c>
      <c r="C22" s="4">
        <v>0</v>
      </c>
      <c r="D22" s="149"/>
      <c r="E22" s="49"/>
      <c r="F22" s="49"/>
      <c r="G22" s="49"/>
    </row>
    <row r="23" spans="1:7" ht="24">
      <c r="A23" s="60">
        <v>16</v>
      </c>
      <c r="B23" s="61" t="s">
        <v>131</v>
      </c>
      <c r="C23" s="4">
        <v>0</v>
      </c>
      <c r="D23" s="149"/>
      <c r="E23" s="49"/>
      <c r="F23" s="49"/>
      <c r="G23" s="49"/>
    </row>
    <row r="24" spans="1:7">
      <c r="A24" s="60">
        <v>17</v>
      </c>
      <c r="B24" s="61" t="s">
        <v>132</v>
      </c>
      <c r="C24" s="4">
        <v>0</v>
      </c>
      <c r="D24" s="149"/>
      <c r="E24" s="49"/>
      <c r="F24" s="49"/>
      <c r="G24" s="49"/>
    </row>
    <row r="25" spans="1:7">
      <c r="A25" s="63">
        <v>18</v>
      </c>
      <c r="B25" s="65" t="s">
        <v>202</v>
      </c>
      <c r="C25" s="17">
        <v>58889.739560659997</v>
      </c>
      <c r="D25" s="150">
        <f>D8-D16-D17-D18-D19+D20</f>
        <v>36580.672267579961</v>
      </c>
      <c r="E25" s="49"/>
      <c r="F25" s="49"/>
      <c r="G25" s="49"/>
    </row>
    <row r="26" spans="1:7">
      <c r="A26" s="60">
        <v>19</v>
      </c>
      <c r="B26" s="61" t="s">
        <v>133</v>
      </c>
      <c r="C26" s="121">
        <v>8151.8446457299997</v>
      </c>
      <c r="D26" s="151">
        <v>524.29672961999984</v>
      </c>
      <c r="E26" s="49"/>
      <c r="F26" s="49"/>
      <c r="G26" s="49"/>
    </row>
    <row r="27" spans="1:7">
      <c r="A27" s="63">
        <v>20</v>
      </c>
      <c r="B27" s="65" t="s">
        <v>134</v>
      </c>
      <c r="C27" s="1">
        <v>0</v>
      </c>
      <c r="D27" s="152"/>
      <c r="E27" s="49"/>
      <c r="F27" s="49"/>
      <c r="G27" s="49"/>
    </row>
    <row r="28" spans="1:7" ht="24">
      <c r="A28" s="68">
        <v>21</v>
      </c>
      <c r="B28" s="65" t="s">
        <v>135</v>
      </c>
      <c r="C28" s="6">
        <v>0</v>
      </c>
      <c r="D28" s="153"/>
      <c r="E28" s="49"/>
      <c r="F28" s="49"/>
      <c r="G28" s="49"/>
    </row>
    <row r="29" spans="1:7">
      <c r="A29" s="63">
        <v>22</v>
      </c>
      <c r="B29" s="65" t="s">
        <v>136</v>
      </c>
      <c r="C29" s="7">
        <v>50737.894914929995</v>
      </c>
      <c r="D29" s="154">
        <f>D25-D26</f>
        <v>36056.375537959961</v>
      </c>
      <c r="E29" s="49"/>
      <c r="F29" s="130"/>
      <c r="G29" s="49"/>
    </row>
    <row r="30" spans="1:7">
      <c r="A30" s="63">
        <v>23</v>
      </c>
      <c r="B30" s="65" t="s">
        <v>137</v>
      </c>
      <c r="C30" s="5">
        <v>0</v>
      </c>
      <c r="D30" s="155"/>
      <c r="E30" s="49"/>
      <c r="F30" s="49"/>
      <c r="G30" s="49"/>
    </row>
    <row r="31" spans="1:7" ht="24">
      <c r="A31" s="184"/>
      <c r="B31" s="61" t="s">
        <v>138</v>
      </c>
      <c r="C31" s="5">
        <v>0</v>
      </c>
      <c r="D31" s="155"/>
      <c r="E31" s="49"/>
      <c r="F31" s="130"/>
      <c r="G31" s="49"/>
    </row>
    <row r="32" spans="1:7">
      <c r="A32" s="185"/>
      <c r="B32" s="61" t="s">
        <v>139</v>
      </c>
      <c r="C32" s="5">
        <v>0</v>
      </c>
      <c r="D32" s="155"/>
      <c r="E32" s="49"/>
      <c r="F32" s="49"/>
      <c r="G32" s="49"/>
    </row>
    <row r="33" spans="1:4">
      <c r="A33" s="186"/>
      <c r="B33" s="61" t="s">
        <v>140</v>
      </c>
      <c r="C33" s="5">
        <v>0</v>
      </c>
      <c r="D33" s="155">
        <v>0</v>
      </c>
    </row>
    <row r="34" spans="1:4">
      <c r="A34" s="63">
        <v>24</v>
      </c>
      <c r="B34" s="65" t="s">
        <v>141</v>
      </c>
      <c r="C34" s="7">
        <v>50737.894914929995</v>
      </c>
      <c r="D34" s="154">
        <f>D29</f>
        <v>36056.375537959961</v>
      </c>
    </row>
    <row r="35" spans="1:4" ht="24">
      <c r="A35" s="63">
        <v>25</v>
      </c>
      <c r="B35" s="65" t="s">
        <v>142</v>
      </c>
      <c r="C35" s="2">
        <v>0</v>
      </c>
      <c r="D35" s="156"/>
    </row>
    <row r="36" spans="1:4">
      <c r="A36" s="69"/>
      <c r="B36" s="70"/>
      <c r="C36" s="71"/>
      <c r="D36" s="157"/>
    </row>
    <row r="37" spans="1:4">
      <c r="A37" s="72"/>
      <c r="B37" s="73"/>
      <c r="C37" s="49"/>
      <c r="D37" s="141"/>
    </row>
    <row r="38" spans="1:4">
      <c r="A38" s="49"/>
      <c r="B38" s="74" t="s">
        <v>114</v>
      </c>
      <c r="C38" s="66" t="str">
        <f>СБД!C74</f>
        <v>/Б.Гантулга/</v>
      </c>
      <c r="D38" s="141"/>
    </row>
    <row r="39" spans="1:4">
      <c r="A39" s="49"/>
      <c r="B39" s="75"/>
      <c r="C39" s="49"/>
      <c r="D39" s="141"/>
    </row>
    <row r="40" spans="1:4">
      <c r="A40" s="49"/>
      <c r="B40" s="74" t="s">
        <v>115</v>
      </c>
      <c r="C40" s="66" t="s">
        <v>116</v>
      </c>
      <c r="D40" s="141"/>
    </row>
    <row r="41" spans="1:4">
      <c r="A41" s="49"/>
      <c r="B41" s="49"/>
      <c r="C41" s="76"/>
      <c r="D41" s="141"/>
    </row>
  </sheetData>
  <mergeCells count="3">
    <mergeCell ref="B1:D1"/>
    <mergeCell ref="C4:D4"/>
    <mergeCell ref="A31:A33"/>
  </mergeCells>
  <pageMargins left="0.73" right="0.18" top="0.75" bottom="0.3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66"/>
  <sheetViews>
    <sheetView tabSelected="1" workbookViewId="0">
      <selection activeCell="G19" sqref="G18:G19"/>
    </sheetView>
  </sheetViews>
  <sheetFormatPr defaultRowHeight="12"/>
  <cols>
    <col min="1" max="1" width="7.7109375" style="21" bestFit="1" customWidth="1"/>
    <col min="2" max="2" width="33" style="21" customWidth="1"/>
    <col min="3" max="3" width="22.140625" style="21" customWidth="1"/>
    <col min="4" max="4" width="22.5703125" style="21" bestFit="1" customWidth="1"/>
    <col min="5" max="5" width="19.140625" style="159" customWidth="1"/>
    <col min="6" max="6" width="14.85546875" style="21" bestFit="1" customWidth="1"/>
    <col min="7" max="7" width="13.140625" style="21" bestFit="1" customWidth="1"/>
    <col min="8" max="8" width="9.140625" style="21"/>
    <col min="9" max="9" width="14.28515625" style="21" bestFit="1" customWidth="1"/>
    <col min="10" max="16384" width="9.140625" style="21"/>
  </cols>
  <sheetData>
    <row r="1" spans="1:5">
      <c r="A1" s="77"/>
      <c r="B1" s="77"/>
      <c r="C1" s="78"/>
      <c r="D1" s="78"/>
    </row>
    <row r="2" spans="1:5" ht="18.75">
      <c r="A2" s="187" t="s">
        <v>143</v>
      </c>
      <c r="B2" s="187"/>
      <c r="C2" s="187"/>
      <c r="D2" s="187"/>
    </row>
    <row r="3" spans="1:5">
      <c r="A3" s="77"/>
      <c r="B3" s="77"/>
      <c r="C3" s="78"/>
      <c r="D3" s="12"/>
    </row>
    <row r="4" spans="1:5">
      <c r="A4" s="188" t="str">
        <f>СБД!A2</f>
        <v xml:space="preserve">"МИК Холдинг" ХК  групп </v>
      </c>
      <c r="B4" s="188"/>
      <c r="C4" s="188"/>
      <c r="D4" s="79"/>
    </row>
    <row r="5" spans="1:5">
      <c r="A5" s="77"/>
      <c r="B5" s="80" t="s">
        <v>118</v>
      </c>
      <c r="C5" s="81"/>
      <c r="D5" s="81"/>
    </row>
    <row r="6" spans="1:5">
      <c r="A6" s="77"/>
      <c r="B6" s="80"/>
      <c r="C6" s="12"/>
      <c r="D6" s="82" t="str">
        <f>СБД!D4</f>
        <v>2017 оны 06 сарын 30 өдөр</v>
      </c>
    </row>
    <row r="7" spans="1:5">
      <c r="A7" s="77"/>
      <c r="B7" s="77"/>
      <c r="C7" s="78"/>
      <c r="D7" s="12" t="s">
        <v>218</v>
      </c>
    </row>
    <row r="8" spans="1:5" ht="24">
      <c r="A8" s="83" t="s">
        <v>2</v>
      </c>
      <c r="B8" s="83" t="s">
        <v>3</v>
      </c>
      <c r="C8" s="84" t="s">
        <v>211</v>
      </c>
      <c r="D8" s="84" t="str">
        <f>СБД!D7</f>
        <v>2017 оны 06-р сарын 30</v>
      </c>
    </row>
    <row r="9" spans="1:5" ht="24">
      <c r="A9" s="85">
        <v>1</v>
      </c>
      <c r="B9" s="86" t="s">
        <v>144</v>
      </c>
      <c r="C9" s="11"/>
      <c r="D9" s="11"/>
    </row>
    <row r="10" spans="1:5">
      <c r="A10" s="87">
        <v>1.1000000000000001</v>
      </c>
      <c r="B10" s="88" t="s">
        <v>145</v>
      </c>
      <c r="C10" s="136">
        <v>191907.43232536002</v>
      </c>
      <c r="D10" s="13">
        <f>SUM(D11:D16)</f>
        <v>101977.3641259</v>
      </c>
    </row>
    <row r="11" spans="1:5" ht="24">
      <c r="A11" s="189"/>
      <c r="B11" s="88" t="s">
        <v>146</v>
      </c>
      <c r="C11" s="137">
        <v>191806.82386823001</v>
      </c>
      <c r="D11" s="122">
        <v>101926.9700573</v>
      </c>
    </row>
    <row r="12" spans="1:5" ht="24">
      <c r="A12" s="190"/>
      <c r="B12" s="88" t="s">
        <v>204</v>
      </c>
      <c r="C12" s="137">
        <v>0</v>
      </c>
      <c r="D12" s="122">
        <v>0</v>
      </c>
      <c r="E12" s="160"/>
    </row>
    <row r="13" spans="1:5" ht="24">
      <c r="A13" s="190"/>
      <c r="B13" s="88" t="s">
        <v>147</v>
      </c>
      <c r="C13" s="127">
        <v>0</v>
      </c>
      <c r="D13" s="127">
        <v>0</v>
      </c>
    </row>
    <row r="14" spans="1:5">
      <c r="A14" s="190"/>
      <c r="B14" s="88" t="s">
        <v>148</v>
      </c>
      <c r="C14" s="127">
        <v>0</v>
      </c>
      <c r="D14" s="9">
        <v>0</v>
      </c>
    </row>
    <row r="15" spans="1:5">
      <c r="A15" s="190"/>
      <c r="B15" s="88" t="s">
        <v>149</v>
      </c>
      <c r="C15" s="137">
        <v>0</v>
      </c>
      <c r="D15" s="14">
        <v>0</v>
      </c>
    </row>
    <row r="16" spans="1:5">
      <c r="A16" s="191"/>
      <c r="B16" s="88" t="s">
        <v>150</v>
      </c>
      <c r="C16" s="137">
        <v>100.60845712999999</v>
      </c>
      <c r="D16" s="14">
        <v>50.394068600000004</v>
      </c>
    </row>
    <row r="17" spans="1:5">
      <c r="A17" s="87">
        <v>1.2</v>
      </c>
      <c r="B17" s="88" t="s">
        <v>151</v>
      </c>
      <c r="C17" s="136">
        <v>138980.57450136999</v>
      </c>
      <c r="D17" s="13">
        <f>SUM(D18:D26)</f>
        <v>72575.625003070018</v>
      </c>
    </row>
    <row r="18" spans="1:5">
      <c r="A18" s="192"/>
      <c r="B18" s="88" t="s">
        <v>152</v>
      </c>
      <c r="C18" s="123">
        <v>2120.1497319499999</v>
      </c>
      <c r="D18" s="123">
        <v>1389.7975460299999</v>
      </c>
    </row>
    <row r="19" spans="1:5" ht="24">
      <c r="A19" s="193"/>
      <c r="B19" s="88" t="s">
        <v>153</v>
      </c>
      <c r="C19" s="138">
        <v>451.38711312999999</v>
      </c>
      <c r="D19" s="122">
        <v>309.52914406999997</v>
      </c>
    </row>
    <row r="20" spans="1:5" ht="18" customHeight="1">
      <c r="A20" s="193"/>
      <c r="B20" s="122" t="s">
        <v>205</v>
      </c>
      <c r="C20" s="138">
        <v>65.470323500000006</v>
      </c>
      <c r="D20" s="122">
        <v>20.166592999999999</v>
      </c>
      <c r="E20" s="160"/>
    </row>
    <row r="21" spans="1:5">
      <c r="A21" s="193"/>
      <c r="B21" s="88" t="s">
        <v>154</v>
      </c>
      <c r="C21" s="138">
        <v>196.88983787000001</v>
      </c>
      <c r="D21" s="122">
        <v>75.87411754</v>
      </c>
      <c r="E21" s="160"/>
    </row>
    <row r="22" spans="1:5" ht="24">
      <c r="A22" s="193"/>
      <c r="B22" s="88" t="s">
        <v>155</v>
      </c>
      <c r="C22" s="138">
        <v>5.9515103899999993</v>
      </c>
      <c r="D22" s="122">
        <v>4.2574854200000001</v>
      </c>
      <c r="E22" s="160"/>
    </row>
    <row r="23" spans="1:5">
      <c r="A23" s="193"/>
      <c r="B23" s="88" t="s">
        <v>156</v>
      </c>
      <c r="C23" s="138">
        <v>111150.11276278</v>
      </c>
      <c r="D23" s="122">
        <v>56948.229788900018</v>
      </c>
      <c r="E23" s="161"/>
    </row>
    <row r="24" spans="1:5">
      <c r="A24" s="193"/>
      <c r="B24" s="88" t="s">
        <v>157</v>
      </c>
      <c r="C24" s="138">
        <v>3646.98203887</v>
      </c>
      <c r="D24" s="122">
        <v>3175.1005095599994</v>
      </c>
      <c r="E24" s="161"/>
    </row>
    <row r="25" spans="1:5">
      <c r="A25" s="193"/>
      <c r="B25" s="88" t="s">
        <v>158</v>
      </c>
      <c r="C25" s="138">
        <v>5.49</v>
      </c>
      <c r="D25" s="122">
        <v>6.53193</v>
      </c>
      <c r="E25" s="161"/>
    </row>
    <row r="26" spans="1:5">
      <c r="A26" s="194"/>
      <c r="B26" s="88" t="s">
        <v>159</v>
      </c>
      <c r="C26" s="138">
        <v>21338.141182880001</v>
      </c>
      <c r="D26" s="122">
        <f>(10645993811.91+144076.64)/1000000</f>
        <v>10646.13788855</v>
      </c>
      <c r="E26" s="161"/>
    </row>
    <row r="27" spans="1:5" ht="24">
      <c r="A27" s="87">
        <v>1.3</v>
      </c>
      <c r="B27" s="86" t="s">
        <v>160</v>
      </c>
      <c r="C27" s="136">
        <v>52926.857823990023</v>
      </c>
      <c r="D27" s="13">
        <f>D10-D17</f>
        <v>29401.739122829982</v>
      </c>
    </row>
    <row r="28" spans="1:5" ht="24">
      <c r="A28" s="85">
        <v>2</v>
      </c>
      <c r="B28" s="86" t="s">
        <v>161</v>
      </c>
      <c r="C28" s="139">
        <v>0</v>
      </c>
      <c r="D28" s="10"/>
    </row>
    <row r="29" spans="1:5">
      <c r="A29" s="87">
        <v>2.1</v>
      </c>
      <c r="B29" s="88" t="s">
        <v>145</v>
      </c>
      <c r="C29" s="136">
        <v>184507.49721951998</v>
      </c>
      <c r="D29" s="13">
        <f>SUM(D30:D37)</f>
        <v>116582.95308244001</v>
      </c>
    </row>
    <row r="30" spans="1:5">
      <c r="A30" s="195"/>
      <c r="B30" s="88" t="s">
        <v>162</v>
      </c>
      <c r="C30" s="129">
        <v>0</v>
      </c>
      <c r="D30" s="11">
        <v>0</v>
      </c>
    </row>
    <row r="31" spans="1:5">
      <c r="A31" s="196"/>
      <c r="B31" s="88" t="s">
        <v>163</v>
      </c>
      <c r="C31" s="129">
        <v>0</v>
      </c>
      <c r="D31" s="11">
        <v>0</v>
      </c>
    </row>
    <row r="32" spans="1:5">
      <c r="A32" s="196"/>
      <c r="B32" s="88" t="s">
        <v>164</v>
      </c>
      <c r="C32" s="129">
        <v>9036.4312200000004</v>
      </c>
      <c r="D32" s="129">
        <v>13881</v>
      </c>
    </row>
    <row r="33" spans="1:9" ht="24">
      <c r="A33" s="196"/>
      <c r="B33" s="88" t="s">
        <v>165</v>
      </c>
      <c r="C33" s="129">
        <v>0</v>
      </c>
      <c r="D33" s="11">
        <v>0</v>
      </c>
    </row>
    <row r="34" spans="1:9" ht="24">
      <c r="A34" s="196"/>
      <c r="B34" s="88" t="s">
        <v>166</v>
      </c>
      <c r="C34" s="138">
        <v>175471.06599951998</v>
      </c>
      <c r="D34" s="122">
        <v>102701.95308244001</v>
      </c>
    </row>
    <row r="35" spans="1:9">
      <c r="A35" s="196"/>
      <c r="B35" s="88" t="s">
        <v>167</v>
      </c>
      <c r="C35" s="129">
        <v>0</v>
      </c>
      <c r="D35" s="11">
        <v>0</v>
      </c>
    </row>
    <row r="36" spans="1:9">
      <c r="A36" s="196"/>
      <c r="B36" s="88" t="s">
        <v>168</v>
      </c>
      <c r="C36" s="129">
        <v>0</v>
      </c>
      <c r="D36" s="129">
        <v>0</v>
      </c>
    </row>
    <row r="37" spans="1:9">
      <c r="A37" s="197"/>
      <c r="B37" s="88"/>
      <c r="C37" s="129">
        <v>0</v>
      </c>
      <c r="D37" s="11">
        <v>0</v>
      </c>
    </row>
    <row r="38" spans="1:9">
      <c r="A38" s="87">
        <v>2.2000000000000002</v>
      </c>
      <c r="B38" s="88" t="s">
        <v>151</v>
      </c>
      <c r="C38" s="136">
        <v>72907.121030979994</v>
      </c>
      <c r="D38" s="13">
        <f>SUM(D39:D43)</f>
        <v>38546.769572010002</v>
      </c>
      <c r="G38" s="89"/>
    </row>
    <row r="39" spans="1:9">
      <c r="A39" s="90"/>
      <c r="B39" s="88" t="s">
        <v>169</v>
      </c>
      <c r="C39" s="138">
        <v>618.68704100000002</v>
      </c>
      <c r="D39" s="122">
        <v>38.249809999999997</v>
      </c>
    </row>
    <row r="40" spans="1:9" ht="24">
      <c r="A40" s="90"/>
      <c r="B40" s="88" t="s">
        <v>170</v>
      </c>
      <c r="C40" s="138">
        <v>45.475320000000004</v>
      </c>
      <c r="D40" s="122">
        <v>3.9906055199999999</v>
      </c>
    </row>
    <row r="41" spans="1:9" ht="24">
      <c r="A41" s="90"/>
      <c r="B41" s="88" t="s">
        <v>171</v>
      </c>
      <c r="C41" s="138">
        <v>34370.702842809995</v>
      </c>
      <c r="D41" s="122">
        <v>23661.247840520002</v>
      </c>
    </row>
    <row r="42" spans="1:9" ht="24">
      <c r="A42" s="90"/>
      <c r="B42" s="88" t="s">
        <v>172</v>
      </c>
      <c r="C42" s="138">
        <v>37000</v>
      </c>
      <c r="D42" s="122">
        <v>14366.326953399999</v>
      </c>
    </row>
    <row r="43" spans="1:9" ht="24">
      <c r="A43" s="90"/>
      <c r="B43" s="88" t="s">
        <v>173</v>
      </c>
      <c r="C43" s="138">
        <v>872.25582716999998</v>
      </c>
      <c r="D43" s="122">
        <v>476.95436257</v>
      </c>
      <c r="G43" s="89"/>
      <c r="H43" s="89"/>
      <c r="I43" s="120"/>
    </row>
    <row r="44" spans="1:9">
      <c r="A44" s="90"/>
      <c r="B44" s="88"/>
      <c r="C44" s="129">
        <v>0</v>
      </c>
      <c r="D44" s="11">
        <v>0</v>
      </c>
    </row>
    <row r="45" spans="1:9" ht="24">
      <c r="A45" s="87">
        <v>2.2999999999999998</v>
      </c>
      <c r="B45" s="86" t="s">
        <v>174</v>
      </c>
      <c r="C45" s="136">
        <v>111600.37618853999</v>
      </c>
      <c r="D45" s="13">
        <f>D29-D38</f>
        <v>78036.183510430012</v>
      </c>
    </row>
    <row r="46" spans="1:9" ht="24">
      <c r="A46" s="85">
        <v>3</v>
      </c>
      <c r="B46" s="86" t="s">
        <v>175</v>
      </c>
      <c r="C46" s="136">
        <v>0</v>
      </c>
      <c r="D46" s="13"/>
    </row>
    <row r="47" spans="1:9">
      <c r="A47" s="87">
        <v>3.1</v>
      </c>
      <c r="B47" s="88" t="s">
        <v>145</v>
      </c>
      <c r="C47" s="136">
        <v>335116.43671515997</v>
      </c>
      <c r="D47" s="13">
        <f>SUM(D48:D51)</f>
        <v>72858.502032649994</v>
      </c>
    </row>
    <row r="48" spans="1:9" ht="24">
      <c r="A48" s="90"/>
      <c r="B48" s="88" t="s">
        <v>176</v>
      </c>
      <c r="C48" s="137">
        <v>297917.98535125994</v>
      </c>
      <c r="D48" s="122">
        <v>72858.502032649994</v>
      </c>
    </row>
    <row r="49" spans="1:6" ht="24">
      <c r="A49" s="90"/>
      <c r="B49" s="88" t="s">
        <v>177</v>
      </c>
      <c r="C49" s="137">
        <v>37001</v>
      </c>
      <c r="D49" s="14">
        <v>0</v>
      </c>
    </row>
    <row r="50" spans="1:6">
      <c r="A50" s="90"/>
      <c r="B50" s="88" t="s">
        <v>178</v>
      </c>
      <c r="C50" s="137">
        <v>0</v>
      </c>
      <c r="D50" s="14">
        <v>0</v>
      </c>
    </row>
    <row r="51" spans="1:6">
      <c r="A51" s="90"/>
      <c r="B51" s="88" t="s">
        <v>179</v>
      </c>
      <c r="C51" s="137">
        <v>197.45136390000002</v>
      </c>
      <c r="D51" s="14">
        <v>0</v>
      </c>
    </row>
    <row r="52" spans="1:6">
      <c r="A52" s="87">
        <v>3.2</v>
      </c>
      <c r="B52" s="88" t="s">
        <v>151</v>
      </c>
      <c r="C52" s="136">
        <v>447764.41111516004</v>
      </c>
      <c r="D52" s="13">
        <f>SUM(D53:D57)</f>
        <v>171910.27149674</v>
      </c>
    </row>
    <row r="53" spans="1:6" ht="24">
      <c r="A53" s="90"/>
      <c r="B53" s="88" t="s">
        <v>180</v>
      </c>
      <c r="C53" s="137">
        <v>419201.23599664</v>
      </c>
      <c r="D53" s="14">
        <v>163977.76983797998</v>
      </c>
    </row>
    <row r="54" spans="1:6">
      <c r="A54" s="90"/>
      <c r="B54" s="88" t="s">
        <v>181</v>
      </c>
      <c r="C54" s="129">
        <v>0</v>
      </c>
      <c r="D54" s="126">
        <v>0</v>
      </c>
    </row>
    <row r="55" spans="1:6" ht="24">
      <c r="A55" s="90"/>
      <c r="B55" s="88" t="s">
        <v>182</v>
      </c>
      <c r="C55" s="137">
        <v>24057.435600000001</v>
      </c>
      <c r="D55" s="14">
        <v>0</v>
      </c>
    </row>
    <row r="56" spans="1:6">
      <c r="A56" s="90"/>
      <c r="B56" s="88" t="s">
        <v>183</v>
      </c>
      <c r="C56" s="129">
        <v>4505.7395185200003</v>
      </c>
      <c r="D56" s="129">
        <v>7932.5016587600003</v>
      </c>
    </row>
    <row r="57" spans="1:6">
      <c r="A57" s="90"/>
      <c r="B57" s="88"/>
      <c r="C57" s="140">
        <v>0</v>
      </c>
      <c r="D57" s="8">
        <v>0</v>
      </c>
    </row>
    <row r="58" spans="1:6" ht="24">
      <c r="A58" s="87">
        <v>3.3</v>
      </c>
      <c r="B58" s="86" t="s">
        <v>184</v>
      </c>
      <c r="C58" s="136">
        <v>-112647.97440000006</v>
      </c>
      <c r="D58" s="13">
        <f>D47-D52</f>
        <v>-99051.769464090001</v>
      </c>
    </row>
    <row r="59" spans="1:6">
      <c r="A59" s="91">
        <v>4</v>
      </c>
      <c r="B59" s="92" t="s">
        <v>185</v>
      </c>
      <c r="C59" s="136">
        <v>51879.259612529968</v>
      </c>
      <c r="D59" s="13">
        <f>D27+D45+D58</f>
        <v>8386.1531691699929</v>
      </c>
      <c r="E59" s="162"/>
      <c r="F59" s="45"/>
    </row>
    <row r="60" spans="1:6" ht="24">
      <c r="A60" s="91">
        <v>5</v>
      </c>
      <c r="B60" s="86" t="s">
        <v>186</v>
      </c>
      <c r="C60" s="137">
        <v>104640.11887578999</v>
      </c>
      <c r="D60" s="14">
        <f>(СБД!C10)</f>
        <v>156519.37848832001</v>
      </c>
      <c r="E60" s="160"/>
    </row>
    <row r="61" spans="1:6" ht="24">
      <c r="A61" s="91">
        <v>6</v>
      </c>
      <c r="B61" s="86" t="s">
        <v>187</v>
      </c>
      <c r="C61" s="137">
        <v>156519.37848832001</v>
      </c>
      <c r="D61" s="14">
        <f>(СБД!D10)</f>
        <v>164905.53165749004</v>
      </c>
      <c r="E61" s="163"/>
    </row>
    <row r="62" spans="1:6">
      <c r="A62" s="93"/>
      <c r="B62" s="94"/>
      <c r="C62" s="18"/>
      <c r="D62" s="18"/>
      <c r="E62" s="164"/>
    </row>
    <row r="63" spans="1:6">
      <c r="D63" s="89"/>
    </row>
    <row r="64" spans="1:6">
      <c r="A64" s="81"/>
      <c r="B64" s="95" t="s">
        <v>114</v>
      </c>
      <c r="C64" s="96" t="str">
        <f>СБД!C74</f>
        <v>/Б.Гантулга/</v>
      </c>
      <c r="D64" s="81"/>
    </row>
    <row r="65" spans="2:4">
      <c r="B65" s="97"/>
      <c r="C65" s="96"/>
      <c r="D65" s="81"/>
    </row>
    <row r="66" spans="2:4">
      <c r="B66" s="95" t="s">
        <v>115</v>
      </c>
      <c r="C66" s="96" t="s">
        <v>116</v>
      </c>
      <c r="D66" s="81"/>
    </row>
  </sheetData>
  <mergeCells count="5">
    <mergeCell ref="A2:D2"/>
    <mergeCell ref="A4:C4"/>
    <mergeCell ref="A11:A16"/>
    <mergeCell ref="A18:A26"/>
    <mergeCell ref="A30:A37"/>
  </mergeCells>
  <pageMargins left="0.69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8" sqref="K8"/>
    </sheetView>
  </sheetViews>
  <sheetFormatPr defaultRowHeight="12"/>
  <cols>
    <col min="1" max="1" width="3.28515625" style="165" bestFit="1" customWidth="1"/>
    <col min="2" max="2" width="29.7109375" style="165" customWidth="1"/>
    <col min="3" max="3" width="14" style="165" customWidth="1"/>
    <col min="4" max="4" width="14.5703125" style="165" customWidth="1"/>
    <col min="5" max="5" width="15.5703125" style="165" customWidth="1"/>
    <col min="6" max="6" width="7.85546875" style="165" customWidth="1"/>
    <col min="7" max="7" width="8.85546875" style="165" customWidth="1"/>
    <col min="8" max="8" width="8.28515625" style="165" customWidth="1"/>
    <col min="9" max="9" width="14.42578125" style="165" customWidth="1"/>
    <col min="10" max="10" width="17.7109375" style="165" customWidth="1"/>
    <col min="11" max="11" width="19.140625" style="165" bestFit="1" customWidth="1"/>
    <col min="12" max="12" width="15.5703125" style="165" bestFit="1" customWidth="1"/>
    <col min="13" max="16384" width="9.140625" style="165"/>
  </cols>
  <sheetData>
    <row r="1" spans="1:12">
      <c r="A1" s="98"/>
      <c r="B1" s="98"/>
      <c r="C1" s="98"/>
      <c r="D1" s="98"/>
      <c r="E1" s="98"/>
      <c r="F1" s="98"/>
      <c r="G1" s="98"/>
      <c r="H1" s="98"/>
      <c r="I1" s="98"/>
      <c r="J1" s="99"/>
      <c r="K1" s="98"/>
    </row>
    <row r="2" spans="1:12">
      <c r="A2" s="98"/>
      <c r="B2" s="198" t="s">
        <v>188</v>
      </c>
      <c r="C2" s="198"/>
      <c r="D2" s="198"/>
      <c r="E2" s="198"/>
      <c r="F2" s="198"/>
      <c r="G2" s="198"/>
      <c r="H2" s="198"/>
      <c r="I2" s="198"/>
      <c r="J2" s="198"/>
      <c r="K2" s="98"/>
    </row>
    <row r="3" spans="1:12">
      <c r="A3" s="98"/>
      <c r="B3" s="100"/>
      <c r="C3" s="98"/>
      <c r="D3" s="98"/>
      <c r="E3" s="98"/>
      <c r="F3" s="98"/>
      <c r="G3" s="98"/>
      <c r="H3" s="98"/>
      <c r="I3" s="98"/>
      <c r="J3" s="99"/>
      <c r="K3" s="98"/>
    </row>
    <row r="4" spans="1:12">
      <c r="A4" s="98"/>
      <c r="B4" s="101" t="str">
        <f>СБД!A2</f>
        <v xml:space="preserve">"МИК Холдинг" ХК  групп </v>
      </c>
      <c r="C4" s="98"/>
      <c r="D4" s="98"/>
      <c r="E4" s="98"/>
      <c r="F4" s="102"/>
      <c r="G4" s="102"/>
      <c r="H4" s="102"/>
      <c r="I4" s="199" t="s">
        <v>213</v>
      </c>
      <c r="J4" s="199"/>
      <c r="K4" s="103"/>
    </row>
    <row r="5" spans="1:12">
      <c r="A5" s="98"/>
      <c r="B5" s="103" t="s">
        <v>189</v>
      </c>
      <c r="C5" s="98"/>
      <c r="D5" s="98"/>
      <c r="E5" s="98"/>
      <c r="F5" s="98"/>
      <c r="G5" s="98"/>
      <c r="H5" s="98"/>
      <c r="I5" s="98"/>
      <c r="J5" s="98"/>
      <c r="K5" s="98"/>
    </row>
    <row r="6" spans="1:12">
      <c r="A6" s="98"/>
      <c r="B6" s="98"/>
      <c r="C6" s="98"/>
      <c r="D6" s="98"/>
      <c r="E6" s="98"/>
      <c r="F6" s="98"/>
      <c r="G6" s="98"/>
      <c r="H6" s="98"/>
      <c r="I6" s="98"/>
      <c r="J6" s="99" t="s">
        <v>218</v>
      </c>
      <c r="K6" s="98"/>
    </row>
    <row r="7" spans="1:12" ht="60">
      <c r="A7" s="104" t="s">
        <v>190</v>
      </c>
      <c r="B7" s="104" t="s">
        <v>3</v>
      </c>
      <c r="C7" s="105" t="s">
        <v>191</v>
      </c>
      <c r="D7" s="104" t="s">
        <v>192</v>
      </c>
      <c r="E7" s="105" t="s">
        <v>100</v>
      </c>
      <c r="F7" s="104" t="s">
        <v>102</v>
      </c>
      <c r="G7" s="106" t="s">
        <v>104</v>
      </c>
      <c r="H7" s="104" t="s">
        <v>106</v>
      </c>
      <c r="I7" s="105" t="s">
        <v>108</v>
      </c>
      <c r="J7" s="105" t="s">
        <v>193</v>
      </c>
      <c r="K7" s="107"/>
    </row>
    <row r="8" spans="1:12" ht="24">
      <c r="A8" s="108">
        <v>1</v>
      </c>
      <c r="B8" s="109" t="s">
        <v>215</v>
      </c>
      <c r="C8" s="15">
        <v>20709.32</v>
      </c>
      <c r="D8" s="15">
        <v>0</v>
      </c>
      <c r="E8" s="15">
        <v>52225.114830050006</v>
      </c>
      <c r="F8" s="15">
        <v>0</v>
      </c>
      <c r="G8" s="15">
        <v>0</v>
      </c>
      <c r="H8" s="15">
        <v>0</v>
      </c>
      <c r="I8" s="15">
        <v>40510.067815099996</v>
      </c>
      <c r="J8" s="15">
        <v>113444.50264514999</v>
      </c>
      <c r="K8" s="98"/>
      <c r="L8" s="166"/>
    </row>
    <row r="9" spans="1:12" ht="36">
      <c r="A9" s="110">
        <v>2</v>
      </c>
      <c r="B9" s="111" t="s">
        <v>194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98"/>
    </row>
    <row r="10" spans="1:12">
      <c r="A10" s="108">
        <v>3</v>
      </c>
      <c r="B10" s="112" t="s">
        <v>195</v>
      </c>
      <c r="C10" s="15">
        <f>C8</f>
        <v>20709.32</v>
      </c>
      <c r="D10" s="15">
        <v>0</v>
      </c>
      <c r="E10" s="15">
        <f>E8</f>
        <v>52225.114830050006</v>
      </c>
      <c r="F10" s="15">
        <f t="shared" ref="F10:H10" si="0">F8</f>
        <v>0</v>
      </c>
      <c r="G10" s="15">
        <f t="shared" si="0"/>
        <v>0</v>
      </c>
      <c r="H10" s="15">
        <f t="shared" si="0"/>
        <v>0</v>
      </c>
      <c r="I10" s="15">
        <f>I8</f>
        <v>40510.067815099996</v>
      </c>
      <c r="J10" s="15">
        <f>J8</f>
        <v>113444.50264514999</v>
      </c>
      <c r="K10" s="98"/>
    </row>
    <row r="11" spans="1:12">
      <c r="A11" s="110">
        <v>4</v>
      </c>
      <c r="B11" s="111" t="s">
        <v>136</v>
      </c>
      <c r="C11" s="16"/>
      <c r="D11" s="16"/>
      <c r="E11" s="16"/>
      <c r="F11" s="16"/>
      <c r="G11" s="16"/>
      <c r="H11" s="16"/>
      <c r="I11" s="16">
        <f>(50737894914.93-0.46)/1000000</f>
        <v>50737.894914470002</v>
      </c>
      <c r="J11" s="16">
        <f>I11</f>
        <v>50737.894914470002</v>
      </c>
      <c r="K11" s="98"/>
    </row>
    <row r="12" spans="1:12">
      <c r="A12" s="110">
        <v>5</v>
      </c>
      <c r="B12" s="111" t="s">
        <v>137</v>
      </c>
      <c r="C12" s="16"/>
      <c r="D12" s="16"/>
      <c r="E12" s="16"/>
      <c r="F12" s="16"/>
      <c r="G12" s="16"/>
      <c r="H12" s="16"/>
      <c r="I12" s="16"/>
      <c r="J12" s="16">
        <v>0</v>
      </c>
      <c r="K12" s="98"/>
    </row>
    <row r="13" spans="1:12">
      <c r="A13" s="110">
        <v>6</v>
      </c>
      <c r="B13" s="111" t="s">
        <v>196</v>
      </c>
      <c r="C13" s="16">
        <v>0</v>
      </c>
      <c r="D13" s="16">
        <v>-24057.435600000001</v>
      </c>
      <c r="E13" s="16">
        <v>0</v>
      </c>
      <c r="F13" s="16"/>
      <c r="G13" s="16"/>
      <c r="H13" s="16"/>
      <c r="I13" s="16"/>
      <c r="J13" s="16">
        <f>+D13</f>
        <v>-24057.435600000001</v>
      </c>
      <c r="K13" s="98"/>
    </row>
    <row r="14" spans="1:12">
      <c r="A14" s="110">
        <v>7</v>
      </c>
      <c r="B14" s="111" t="s">
        <v>197</v>
      </c>
      <c r="C14" s="16"/>
      <c r="D14" s="16"/>
      <c r="E14" s="16"/>
      <c r="F14" s="16"/>
      <c r="G14" s="16"/>
      <c r="H14" s="16"/>
      <c r="I14" s="16">
        <v>4995.0879839999998</v>
      </c>
      <c r="J14" s="16">
        <f>I14</f>
        <v>4995.0879839999998</v>
      </c>
      <c r="K14" s="98"/>
    </row>
    <row r="15" spans="1:12" ht="24">
      <c r="A15" s="110">
        <v>8</v>
      </c>
      <c r="B15" s="111" t="s">
        <v>198</v>
      </c>
      <c r="C15" s="16"/>
      <c r="D15" s="16"/>
      <c r="E15" s="16"/>
      <c r="F15" s="16"/>
      <c r="G15" s="16"/>
      <c r="H15" s="16"/>
      <c r="I15" s="16"/>
      <c r="J15" s="16">
        <v>0</v>
      </c>
      <c r="K15" s="98"/>
    </row>
    <row r="16" spans="1:12" ht="24">
      <c r="A16" s="108">
        <v>9</v>
      </c>
      <c r="B16" s="113" t="s">
        <v>212</v>
      </c>
      <c r="C16" s="167">
        <f>C10+C13</f>
        <v>20709.32</v>
      </c>
      <c r="D16" s="167">
        <f>D10+D13</f>
        <v>-24057.435600000001</v>
      </c>
      <c r="E16" s="167">
        <f>E10+E13</f>
        <v>52225.114830050006</v>
      </c>
      <c r="F16" s="167">
        <f t="shared" ref="F16:H16" si="1">F10+F13</f>
        <v>0</v>
      </c>
      <c r="G16" s="167">
        <f t="shared" si="1"/>
        <v>0</v>
      </c>
      <c r="H16" s="167">
        <f t="shared" si="1"/>
        <v>0</v>
      </c>
      <c r="I16" s="167">
        <f>I10+I11-I14</f>
        <v>86252.874745569992</v>
      </c>
      <c r="J16" s="168">
        <f>J10+J11+J13-J14</f>
        <v>135129.87397561996</v>
      </c>
      <c r="K16" s="98"/>
    </row>
    <row r="17" spans="1:12" ht="36">
      <c r="A17" s="110">
        <v>10</v>
      </c>
      <c r="B17" s="111" t="s">
        <v>194</v>
      </c>
      <c r="C17" s="15"/>
      <c r="D17" s="15"/>
      <c r="E17" s="15"/>
      <c r="F17" s="15"/>
      <c r="G17" s="15"/>
      <c r="H17" s="15"/>
      <c r="I17" s="15">
        <v>0</v>
      </c>
      <c r="J17" s="15">
        <f>I17</f>
        <v>0</v>
      </c>
    </row>
    <row r="18" spans="1:12">
      <c r="A18" s="108">
        <v>11</v>
      </c>
      <c r="B18" s="112" t="s">
        <v>195</v>
      </c>
      <c r="C18" s="15">
        <f>C16</f>
        <v>20709.32</v>
      </c>
      <c r="D18" s="15">
        <f t="shared" ref="D18:H18" si="2">D16</f>
        <v>-24057.435600000001</v>
      </c>
      <c r="E18" s="15">
        <f t="shared" si="2"/>
        <v>52225.114830050006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>I16+I17</f>
        <v>86252.874745569992</v>
      </c>
      <c r="J18" s="15">
        <f>J16+J17</f>
        <v>135129.87397561996</v>
      </c>
      <c r="K18" s="169"/>
    </row>
    <row r="19" spans="1:12">
      <c r="A19" s="110">
        <v>12</v>
      </c>
      <c r="B19" s="111" t="s">
        <v>136</v>
      </c>
      <c r="C19" s="170"/>
      <c r="D19" s="170"/>
      <c r="E19" s="170"/>
      <c r="F19" s="170"/>
      <c r="G19" s="170"/>
      <c r="H19" s="170"/>
      <c r="I19" s="171">
        <f>(+[1]BS!Y86)/1000000</f>
        <v>36056.375537959968</v>
      </c>
      <c r="J19" s="16">
        <f>I19</f>
        <v>36056.375537959968</v>
      </c>
      <c r="K19" s="172"/>
    </row>
    <row r="20" spans="1:12">
      <c r="A20" s="110">
        <v>13</v>
      </c>
      <c r="B20" s="111" t="s">
        <v>137</v>
      </c>
      <c r="C20" s="170"/>
      <c r="D20" s="170"/>
      <c r="E20" s="170"/>
      <c r="F20" s="170"/>
      <c r="G20" s="170"/>
      <c r="H20" s="170"/>
      <c r="I20" s="170">
        <v>0</v>
      </c>
      <c r="J20" s="16">
        <v>0</v>
      </c>
      <c r="K20" s="166"/>
    </row>
    <row r="21" spans="1:12">
      <c r="A21" s="110">
        <v>14</v>
      </c>
      <c r="B21" s="111" t="s">
        <v>196</v>
      </c>
      <c r="C21" s="16">
        <v>0</v>
      </c>
      <c r="D21" s="170"/>
      <c r="E21" s="133">
        <v>0</v>
      </c>
      <c r="F21" s="170"/>
      <c r="G21" s="170"/>
      <c r="H21" s="170"/>
      <c r="I21" s="170">
        <v>0</v>
      </c>
      <c r="J21" s="16">
        <f>C21+E21</f>
        <v>0</v>
      </c>
      <c r="L21" s="166"/>
    </row>
    <row r="22" spans="1:12">
      <c r="A22" s="110">
        <v>15</v>
      </c>
      <c r="B22" s="111" t="s">
        <v>197</v>
      </c>
      <c r="C22" s="16"/>
      <c r="D22" s="16"/>
      <c r="E22" s="16"/>
      <c r="F22" s="16"/>
      <c r="G22" s="16"/>
      <c r="H22" s="16"/>
      <c r="I22" s="16">
        <v>10851.68368</v>
      </c>
      <c r="J22" s="16">
        <f>I22</f>
        <v>10851.68368</v>
      </c>
    </row>
    <row r="23" spans="1:12" ht="24">
      <c r="A23" s="110">
        <v>16</v>
      </c>
      <c r="B23" s="111" t="s">
        <v>198</v>
      </c>
      <c r="C23" s="16"/>
      <c r="D23" s="16"/>
      <c r="E23" s="16"/>
      <c r="F23" s="16"/>
      <c r="G23" s="16"/>
      <c r="H23" s="16"/>
      <c r="I23" s="16"/>
      <c r="J23" s="16">
        <v>0</v>
      </c>
    </row>
    <row r="24" spans="1:12" ht="24">
      <c r="A24" s="108">
        <v>17</v>
      </c>
      <c r="B24" s="113" t="s">
        <v>216</v>
      </c>
      <c r="C24" s="15">
        <f>C18+C19-C21</f>
        <v>20709.32</v>
      </c>
      <c r="D24" s="15">
        <f t="shared" ref="D24:H24" si="3">D18+D19</f>
        <v>-24057.435600000001</v>
      </c>
      <c r="E24" s="15">
        <f>E18+E19-E21</f>
        <v>52225.114830050006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>I17+I18+I19-I22</f>
        <v>111457.56660352995</v>
      </c>
      <c r="J24" s="15">
        <f>J18+J19-J21-J22</f>
        <v>160334.56583357995</v>
      </c>
    </row>
    <row r="25" spans="1:12">
      <c r="A25" s="114"/>
      <c r="B25" s="114"/>
      <c r="C25" s="115"/>
      <c r="D25" s="116"/>
      <c r="E25" s="115"/>
      <c r="F25" s="116"/>
      <c r="G25" s="116"/>
      <c r="H25" s="116"/>
      <c r="I25" s="173"/>
      <c r="J25" s="174"/>
    </row>
    <row r="26" spans="1:12">
      <c r="A26" s="98"/>
      <c r="B26" s="98"/>
      <c r="C26" s="98"/>
      <c r="D26" s="98"/>
      <c r="E26" s="98"/>
      <c r="F26" s="98"/>
      <c r="G26" s="98"/>
      <c r="H26" s="98"/>
      <c r="I26" s="175"/>
      <c r="J26" s="173"/>
    </row>
    <row r="27" spans="1:12">
      <c r="A27" s="98"/>
      <c r="B27" s="98"/>
      <c r="C27" s="117" t="s">
        <v>114</v>
      </c>
      <c r="D27" s="98"/>
      <c r="E27" s="117"/>
      <c r="F27" s="98"/>
      <c r="G27" s="176" t="str">
        <f>СБД!C74</f>
        <v>/Б.Гантулга/</v>
      </c>
      <c r="H27" s="98"/>
      <c r="I27" s="98"/>
      <c r="J27" s="131"/>
      <c r="K27" s="172"/>
    </row>
    <row r="28" spans="1:12">
      <c r="A28" s="98"/>
      <c r="B28" s="98"/>
      <c r="C28" s="99"/>
      <c r="D28" s="98"/>
      <c r="E28" s="99"/>
      <c r="F28" s="98"/>
      <c r="G28" s="48"/>
      <c r="H28" s="98"/>
      <c r="I28" s="98"/>
      <c r="J28" s="98"/>
    </row>
    <row r="29" spans="1:12">
      <c r="A29" s="98"/>
      <c r="B29" s="98"/>
      <c r="C29" s="117" t="s">
        <v>115</v>
      </c>
      <c r="D29" s="98"/>
      <c r="E29" s="117"/>
      <c r="F29" s="98"/>
      <c r="G29" s="46" t="s">
        <v>116</v>
      </c>
      <c r="H29" s="98"/>
      <c r="I29" s="98"/>
      <c r="J29" s="98"/>
    </row>
    <row r="30" spans="1:12">
      <c r="A30" s="98"/>
      <c r="B30" s="98"/>
      <c r="C30" s="119"/>
      <c r="D30" s="118"/>
      <c r="E30" s="119"/>
      <c r="F30" s="118"/>
      <c r="G30" s="118"/>
      <c r="H30" s="98"/>
      <c r="I30" s="98"/>
      <c r="J30" s="98"/>
    </row>
    <row r="31" spans="1:12">
      <c r="I31" s="166"/>
    </row>
    <row r="32" spans="1:12">
      <c r="A32" s="98"/>
      <c r="B32" s="98"/>
      <c r="C32" s="98"/>
      <c r="D32" s="98"/>
      <c r="E32" s="98"/>
      <c r="F32" s="98"/>
      <c r="G32" s="98"/>
      <c r="H32" s="98"/>
      <c r="I32" s="98"/>
      <c r="J32" s="119" t="s">
        <v>199</v>
      </c>
    </row>
    <row r="35" spans="9:9">
      <c r="I35" s="119" t="s">
        <v>199</v>
      </c>
    </row>
  </sheetData>
  <mergeCells count="2">
    <mergeCell ref="B2:J2"/>
    <mergeCell ref="I4:J4"/>
  </mergeCells>
  <pageMargins left="0.2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СБД</vt:lpstr>
      <vt:lpstr>ОДТ</vt:lpstr>
      <vt:lpstr>МГТ</vt:lpstr>
      <vt:lpstr>ӨӨТ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erdenechimeg</dc:creator>
  <cp:lastModifiedBy>Altantuya Tsengel</cp:lastModifiedBy>
  <cp:lastPrinted>2017-08-08T04:16:51Z</cp:lastPrinted>
  <dcterms:created xsi:type="dcterms:W3CDTF">2014-09-10T07:56:47Z</dcterms:created>
  <dcterms:modified xsi:type="dcterms:W3CDTF">2017-08-08T06:16:53Z</dcterms:modified>
</cp:coreProperties>
</file>