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analjav\Downloads\"/>
    </mc:Choice>
  </mc:AlternateContent>
  <xr:revisionPtr revIDLastSave="0" documentId="8_{052DDAC9-9413-48A8-9B1F-CF116535CD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БД" sheetId="1" r:id="rId1"/>
    <sheet name="ОДТ" sheetId="2" r:id="rId2"/>
    <sheet name="ӨӨТ" sheetId="3" r:id="rId3"/>
    <sheet name="МГТ" sheetId="4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5" i="1" l="1"/>
  <c r="C105" i="1"/>
  <c r="B105" i="1"/>
  <c r="E103" i="1"/>
  <c r="C103" i="1"/>
  <c r="B103" i="1"/>
  <c r="E101" i="1"/>
  <c r="C101" i="1"/>
  <c r="B101" i="1"/>
  <c r="B99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E95" i="1" s="1"/>
  <c r="D87" i="1"/>
  <c r="D95" i="1" s="1"/>
  <c r="C84" i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E83" i="1"/>
  <c r="D83" i="1"/>
  <c r="E82" i="1"/>
  <c r="D82" i="1"/>
  <c r="E81" i="1"/>
  <c r="D81" i="1"/>
  <c r="E80" i="1"/>
  <c r="E84" i="1" s="1"/>
  <c r="D80" i="1"/>
  <c r="D84" i="1" s="1"/>
  <c r="E78" i="1"/>
  <c r="D78" i="1"/>
  <c r="E77" i="1"/>
  <c r="D77" i="1"/>
  <c r="E76" i="1"/>
  <c r="D76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E75" i="1" s="1"/>
  <c r="D64" i="1"/>
  <c r="D75" i="1" s="1"/>
  <c r="E61" i="1"/>
  <c r="D61" i="1"/>
  <c r="E60" i="1"/>
  <c r="D60" i="1"/>
  <c r="E59" i="1"/>
  <c r="D59" i="1"/>
  <c r="E58" i="1"/>
  <c r="D58" i="1"/>
  <c r="D62" i="1" s="1"/>
  <c r="E57" i="1"/>
  <c r="D57" i="1"/>
  <c r="E56" i="1"/>
  <c r="E62" i="1" s="1"/>
  <c r="D56" i="1"/>
  <c r="E54" i="1"/>
  <c r="E85" i="1" s="1"/>
  <c r="E96" i="1" s="1"/>
  <c r="E53" i="1"/>
  <c r="D53" i="1"/>
  <c r="E52" i="1"/>
  <c r="D52" i="1"/>
  <c r="E51" i="1"/>
  <c r="D51" i="1"/>
  <c r="D54" i="1" s="1"/>
  <c r="D85" i="1" s="1"/>
  <c r="D96" i="1" s="1"/>
  <c r="E46" i="1"/>
  <c r="D46" i="1"/>
  <c r="E45" i="1"/>
  <c r="D45" i="1"/>
  <c r="E44" i="1"/>
  <c r="D44" i="1"/>
  <c r="E42" i="1"/>
  <c r="F42" i="1" s="1"/>
  <c r="D42" i="1"/>
  <c r="E41" i="1"/>
  <c r="E43" i="1" s="1"/>
  <c r="D41" i="1"/>
  <c r="E40" i="1"/>
  <c r="D40" i="1"/>
  <c r="D43" i="1" s="1"/>
  <c r="E37" i="1"/>
  <c r="D37" i="1"/>
  <c r="E36" i="1"/>
  <c r="D36" i="1"/>
  <c r="E35" i="1"/>
  <c r="E38" i="1" s="1"/>
  <c r="D35" i="1"/>
  <c r="E34" i="1"/>
  <c r="D34" i="1"/>
  <c r="D38" i="1" s="1"/>
  <c r="E31" i="1"/>
  <c r="D31" i="1"/>
  <c r="E30" i="1"/>
  <c r="D30" i="1"/>
  <c r="E29" i="1"/>
  <c r="D29" i="1"/>
  <c r="E28" i="1"/>
  <c r="D28" i="1"/>
  <c r="D32" i="1" s="1"/>
  <c r="E27" i="1"/>
  <c r="D27" i="1"/>
  <c r="E26" i="1"/>
  <c r="E32" i="1" s="1"/>
  <c r="D26" i="1"/>
  <c r="E24" i="1"/>
  <c r="D24" i="1"/>
  <c r="E23" i="1"/>
  <c r="D23" i="1"/>
  <c r="D21" i="1"/>
  <c r="E20" i="1"/>
  <c r="D20" i="1"/>
  <c r="E19" i="1"/>
  <c r="D19" i="1"/>
  <c r="E18" i="1"/>
  <c r="E21" i="1" s="1"/>
  <c r="D18" i="1"/>
  <c r="E15" i="1"/>
  <c r="D15" i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E14" i="1"/>
  <c r="D14" i="1"/>
  <c r="E13" i="1"/>
  <c r="E16" i="1" s="1"/>
  <c r="D13" i="1"/>
  <c r="C13" i="1"/>
  <c r="E12" i="1"/>
  <c r="D12" i="1"/>
  <c r="D16" i="1" s="1"/>
  <c r="D47" i="1" s="1"/>
  <c r="C11" i="1"/>
  <c r="E8" i="1"/>
  <c r="D8" i="1"/>
  <c r="D6" i="1"/>
  <c r="A6" i="1"/>
  <c r="E47" i="1" l="1"/>
  <c r="E79" i="4" l="1"/>
  <c r="C79" i="4"/>
  <c r="B79" i="4"/>
  <c r="E77" i="4"/>
  <c r="C77" i="4"/>
  <c r="B77" i="4"/>
  <c r="E75" i="4"/>
  <c r="C75" i="4"/>
  <c r="B75" i="4"/>
  <c r="B73" i="4"/>
  <c r="B71" i="4"/>
  <c r="E64" i="4"/>
  <c r="D64" i="4"/>
  <c r="E58" i="4"/>
  <c r="D58" i="4"/>
  <c r="E53" i="4"/>
  <c r="D53" i="4"/>
  <c r="E45" i="4"/>
  <c r="D45" i="4"/>
  <c r="E37" i="4"/>
  <c r="E51" i="4" s="1"/>
  <c r="D37" i="4"/>
  <c r="D51" i="4" s="1"/>
  <c r="E18" i="4"/>
  <c r="D18" i="4"/>
  <c r="D35" i="4" s="1"/>
  <c r="D65" i="4" s="1"/>
  <c r="D67" i="4" s="1"/>
  <c r="C11" i="4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8" i="4" s="1"/>
  <c r="C59" i="4" s="1"/>
  <c r="C60" i="4" s="1"/>
  <c r="C61" i="4" s="1"/>
  <c r="C62" i="4" s="1"/>
  <c r="C64" i="4" s="1"/>
  <c r="C65" i="4" s="1"/>
  <c r="C66" i="4" s="1"/>
  <c r="C67" i="4" s="1"/>
  <c r="E10" i="4"/>
  <c r="E35" i="4" s="1"/>
  <c r="E65" i="4" s="1"/>
  <c r="D10" i="4"/>
  <c r="C10" i="4"/>
  <c r="E7" i="4"/>
  <c r="D7" i="4"/>
  <c r="C5" i="4"/>
  <c r="A5" i="4"/>
  <c r="G34" i="3"/>
  <c r="E34" i="3"/>
  <c r="B34" i="3"/>
  <c r="G32" i="3"/>
  <c r="E32" i="3"/>
  <c r="B32" i="3"/>
  <c r="G30" i="3"/>
  <c r="E30" i="3"/>
  <c r="B30" i="3"/>
  <c r="B28" i="3"/>
  <c r="B26" i="3"/>
  <c r="K22" i="3"/>
  <c r="K21" i="3"/>
  <c r="K20" i="3"/>
  <c r="K19" i="3"/>
  <c r="J18" i="3"/>
  <c r="K18" i="3" s="1"/>
  <c r="C17" i="3"/>
  <c r="C23" i="3" s="1"/>
  <c r="J16" i="3"/>
  <c r="K16" i="3" s="1"/>
  <c r="J15" i="3"/>
  <c r="J17" i="3" s="1"/>
  <c r="J23" i="3" s="1"/>
  <c r="I15" i="3"/>
  <c r="I17" i="3" s="1"/>
  <c r="I23" i="3" s="1"/>
  <c r="H15" i="3"/>
  <c r="H17" i="3" s="1"/>
  <c r="H23" i="3" s="1"/>
  <c r="G15" i="3"/>
  <c r="G17" i="3" s="1"/>
  <c r="G23" i="3" s="1"/>
  <c r="F15" i="3"/>
  <c r="F17" i="3" s="1"/>
  <c r="F23" i="3" s="1"/>
  <c r="C15" i="3"/>
  <c r="K14" i="3"/>
  <c r="K13" i="3"/>
  <c r="K12" i="3"/>
  <c r="K11" i="3"/>
  <c r="K10" i="3"/>
  <c r="J9" i="3"/>
  <c r="I9" i="3"/>
  <c r="H9" i="3"/>
  <c r="G9" i="3"/>
  <c r="F9" i="3"/>
  <c r="E9" i="3"/>
  <c r="E15" i="3" s="1"/>
  <c r="E17" i="3" s="1"/>
  <c r="E23" i="3" s="1"/>
  <c r="D9" i="3"/>
  <c r="D15" i="3" s="1"/>
  <c r="D17" i="3" s="1"/>
  <c r="D23" i="3" s="1"/>
  <c r="C9" i="3"/>
  <c r="K9" i="3" s="1"/>
  <c r="K8" i="3"/>
  <c r="K7" i="3"/>
  <c r="J3" i="3"/>
  <c r="A3" i="3"/>
  <c r="E57" i="2"/>
  <c r="C57" i="2"/>
  <c r="B57" i="2"/>
  <c r="E55" i="2"/>
  <c r="C55" i="2"/>
  <c r="B55" i="2"/>
  <c r="E53" i="2"/>
  <c r="C53" i="2"/>
  <c r="B53" i="2"/>
  <c r="B51" i="2"/>
  <c r="B49" i="2"/>
  <c r="E39" i="2"/>
  <c r="D39" i="2"/>
  <c r="E37" i="2"/>
  <c r="E36" i="2"/>
  <c r="D36" i="2"/>
  <c r="E35" i="2"/>
  <c r="D35" i="2"/>
  <c r="E34" i="2"/>
  <c r="D34" i="2"/>
  <c r="E33" i="2"/>
  <c r="D33" i="2"/>
  <c r="E32" i="2"/>
  <c r="D32" i="2"/>
  <c r="E31" i="2"/>
  <c r="D31" i="2"/>
  <c r="D37" i="2" s="1"/>
  <c r="E30" i="2"/>
  <c r="D30" i="2"/>
  <c r="E29" i="2"/>
  <c r="D29" i="2"/>
  <c r="E28" i="2"/>
  <c r="D28" i="2"/>
  <c r="E26" i="2"/>
  <c r="D26" i="2"/>
  <c r="E25" i="2"/>
  <c r="D25" i="2"/>
  <c r="E24" i="2"/>
  <c r="D24" i="2"/>
  <c r="E22" i="2"/>
  <c r="D22" i="2"/>
  <c r="E21" i="2"/>
  <c r="D21" i="2"/>
  <c r="E20" i="2"/>
  <c r="D20" i="2"/>
  <c r="E18" i="2"/>
  <c r="D18" i="2"/>
  <c r="E17" i="2"/>
  <c r="D17" i="2"/>
  <c r="E16" i="2"/>
  <c r="E19" i="2" s="1"/>
  <c r="E23" i="2" s="1"/>
  <c r="D16" i="2"/>
  <c r="D19" i="2" s="1"/>
  <c r="D23" i="2" s="1"/>
  <c r="D27" i="2" s="1"/>
  <c r="D38" i="2" s="1"/>
  <c r="D40" i="2" s="1"/>
  <c r="D42" i="2" s="1"/>
  <c r="D46" i="2" s="1"/>
  <c r="E14" i="2"/>
  <c r="D14" i="2"/>
  <c r="E13" i="2"/>
  <c r="D13" i="2"/>
  <c r="E11" i="2"/>
  <c r="D11" i="2"/>
  <c r="E10" i="2"/>
  <c r="D10" i="2"/>
  <c r="E9" i="2"/>
  <c r="E12" i="2" s="1"/>
  <c r="D9" i="2"/>
  <c r="D12" i="2" s="1"/>
  <c r="D15" i="2" s="1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E6" i="2"/>
  <c r="D6" i="2"/>
  <c r="D4" i="2"/>
  <c r="A4" i="2"/>
  <c r="D69" i="4" l="1"/>
  <c r="D68" i="4"/>
  <c r="E66" i="4"/>
  <c r="E67" i="4" s="1"/>
  <c r="D25" i="3"/>
  <c r="D24" i="3"/>
  <c r="J24" i="3"/>
  <c r="J25" i="3"/>
  <c r="K15" i="3"/>
  <c r="F24" i="3"/>
  <c r="F25" i="3"/>
  <c r="E24" i="3"/>
  <c r="E25" i="3"/>
  <c r="I25" i="3"/>
  <c r="I24" i="3"/>
  <c r="K23" i="3"/>
  <c r="C25" i="3"/>
  <c r="C24" i="3"/>
  <c r="G25" i="3"/>
  <c r="G24" i="3"/>
  <c r="H24" i="3"/>
  <c r="H25" i="3"/>
  <c r="K17" i="3"/>
  <c r="E15" i="2"/>
  <c r="F12" i="2"/>
  <c r="E27" i="2"/>
  <c r="E38" i="2" s="1"/>
  <c r="E40" i="2" s="1"/>
  <c r="E42" i="2" s="1"/>
  <c r="E46" i="2" s="1"/>
  <c r="E68" i="4" l="1"/>
  <c r="E69" i="4"/>
  <c r="K24" i="3"/>
  <c r="K25" i="3"/>
</calcChain>
</file>

<file path=xl/sharedStrings.xml><?xml version="1.0" encoding="utf-8"?>
<sst xmlns="http://schemas.openxmlformats.org/spreadsheetml/2006/main" count="423" uniqueCount="349">
  <si>
    <t>МАЯГТ СЗХ04101. ЕРДИЙН ДААТГАЛЫН КОМПАНИЙН САНХҮҮГИЙН БАЙДЛЫН ТАЙЛАН</t>
  </si>
  <si>
    <t>(төгрөгөөр)</t>
  </si>
  <si>
    <t>№</t>
  </si>
  <si>
    <t>Үзүүлэлт</t>
  </si>
  <si>
    <t>Мөрийн дугаар</t>
  </si>
  <si>
    <t>А</t>
  </si>
  <si>
    <t>Б</t>
  </si>
  <si>
    <t>В</t>
  </si>
  <si>
    <t>ХӨРӨНГӨ</t>
  </si>
  <si>
    <t>1.1</t>
  </si>
  <si>
    <t>Мөнгө, түүнтэй адилтгах хөрөнгө</t>
  </si>
  <si>
    <t>1.1.1</t>
  </si>
  <si>
    <t>Бэлэн мөнгө</t>
  </si>
  <si>
    <t>1.1.2</t>
  </si>
  <si>
    <t>Харилцах</t>
  </si>
  <si>
    <t>1.1.3</t>
  </si>
  <si>
    <t>Банк санхүүгийн байгууллагад байршуулсан хөрөнгө</t>
  </si>
  <si>
    <t>1.1.4</t>
  </si>
  <si>
    <t>Мөнгөн хөрөнгөнд хуримтлуулж тооцсон хүүний авлага</t>
  </si>
  <si>
    <t>1.1.5</t>
  </si>
  <si>
    <t>Мөнгө, түүнтэй адилтгах хөрөнгийн дүн  (=мөр(3+...+6))</t>
  </si>
  <si>
    <t>1.2</t>
  </si>
  <si>
    <t>Даатгалын авлага</t>
  </si>
  <si>
    <t>1.2.1</t>
  </si>
  <si>
    <t>Даатгалын хураамжийн авлага /цэвэр дүнгээр/</t>
  </si>
  <si>
    <t>1.2.2</t>
  </si>
  <si>
    <t>Буруутай этгээдээс авах авлага /цэвэр дүнгээр/</t>
  </si>
  <si>
    <t>1.2.3</t>
  </si>
  <si>
    <t>Давхар даатгалаас авах авлага /цэвэр дүнгээр/</t>
  </si>
  <si>
    <t>1.2.4</t>
  </si>
  <si>
    <t>Даатгалын авлагын дүн  (=мөр(9+10+11))</t>
  </si>
  <si>
    <t>1.3</t>
  </si>
  <si>
    <t>Бусад санхүүгийн хөрөнгө</t>
  </si>
  <si>
    <t>1.3.1</t>
  </si>
  <si>
    <t>Бусад авлага /цэвэр дүнгээр/</t>
  </si>
  <si>
    <t>1.3.2</t>
  </si>
  <si>
    <t>Бусад санхүүгийн хөрөнгийн дүн  (=мөр14)</t>
  </si>
  <si>
    <t>1.4</t>
  </si>
  <si>
    <t>Бусад санхүүгийн бус  хөрөнгө</t>
  </si>
  <si>
    <t>1.4.1</t>
  </si>
  <si>
    <t>НДШ авлага, бусад татварын авлага</t>
  </si>
  <si>
    <t>1.4.2</t>
  </si>
  <si>
    <t>ААНОАТатварын авлага</t>
  </si>
  <si>
    <t>1.4.3</t>
  </si>
  <si>
    <t>Хойшлогдсон татварын хөрөнгө</t>
  </si>
  <si>
    <t>1.4.4</t>
  </si>
  <si>
    <t>Бараа материал</t>
  </si>
  <si>
    <t>1.4.5</t>
  </si>
  <si>
    <t>Урьдчилж төлсөн зардал/тооцоо</t>
  </si>
  <si>
    <t>1.4.6</t>
  </si>
  <si>
    <t>Өмчлөх бусад хөрөнгө /цэвэр/</t>
  </si>
  <si>
    <t>1.4.7</t>
  </si>
  <si>
    <t>Бусад санхүүгийн бус хөрөнгийн дүн  (=мөр(17+...+22))</t>
  </si>
  <si>
    <t>1.5</t>
  </si>
  <si>
    <t>Хөрөнгө оруулалт</t>
  </si>
  <si>
    <t>1.5.1</t>
  </si>
  <si>
    <t>Хадгаламж, хадгаламжийн сертификат</t>
  </si>
  <si>
    <t>1.5.2</t>
  </si>
  <si>
    <t>Үнэт цаас /цэвэр/</t>
  </si>
  <si>
    <t>1.5.3</t>
  </si>
  <si>
    <t>Хараат ба хамтын хяналттай, охин компаниудад оруулсан хөрөнгө оруулалт</t>
  </si>
  <si>
    <t>1.5.4</t>
  </si>
  <si>
    <t>Үнэт металл, Дериватив</t>
  </si>
  <si>
    <t>1.5.5</t>
  </si>
  <si>
    <t>Хөрөнгө оруулалтын дүн  (=мөр(25+...+28))</t>
  </si>
  <si>
    <t>1.6</t>
  </si>
  <si>
    <t>Даатгалын хөрөнгө</t>
  </si>
  <si>
    <t>1.6.1</t>
  </si>
  <si>
    <t>ДД-ын хойшлогдсон хураамж</t>
  </si>
  <si>
    <t>1.6.2</t>
  </si>
  <si>
    <t>Нөхөн төлбөрийн нөөцийн ДД-ын ногдох хэсэг</t>
  </si>
  <si>
    <t>1.6.3</t>
  </si>
  <si>
    <t>Даатгалын орлогын шимтгэлийн хойшлогдсон зардал</t>
  </si>
  <si>
    <t>1.6.4</t>
  </si>
  <si>
    <t>Даатгалын хөрөнгийн дүн  (=мөр(31+32+33))</t>
  </si>
  <si>
    <t>1.7</t>
  </si>
  <si>
    <t>Үндсэн хөрөнгө /Цэвэр/</t>
  </si>
  <si>
    <t>1.8</t>
  </si>
  <si>
    <t>Биет бус хөрөнгө /Цэвэр/</t>
  </si>
  <si>
    <t>1.9</t>
  </si>
  <si>
    <t>Хөрөнгө оруулалтын зориулалттай үл хөдлөх  хөрөнгө</t>
  </si>
  <si>
    <t>1.10</t>
  </si>
  <si>
    <t>НИЙТ ХӨРӨНГИЙН ДҮН (=мөр(7+12+15+23+29+34+35+36+37)</t>
  </si>
  <si>
    <t>2</t>
  </si>
  <si>
    <t>ӨР ТӨЛБӨР БА ЭЗДИЙН ӨМЧ</t>
  </si>
  <si>
    <t>2.1</t>
  </si>
  <si>
    <t>ӨР ТӨЛБӨР</t>
  </si>
  <si>
    <t>2.1.1</t>
  </si>
  <si>
    <t>Даатгалын өглөг</t>
  </si>
  <si>
    <t>2.1.1.1</t>
  </si>
  <si>
    <t>Даатгалын хураамжийн буцаалтын өглөг</t>
  </si>
  <si>
    <t>2.1.1.2</t>
  </si>
  <si>
    <t>Даатгалын гэрээний шимтгэлийн өглөг</t>
  </si>
  <si>
    <t>2.1.1.3</t>
  </si>
  <si>
    <t>ДД өгөх өглөг</t>
  </si>
  <si>
    <t>2.1.1.4</t>
  </si>
  <si>
    <t>Даатгалын өглөгийн дүн  (=мөр(42+43+44))</t>
  </si>
  <si>
    <t>2.1.2</t>
  </si>
  <si>
    <t>Бусад санхүүгийн өр төлбөр</t>
  </si>
  <si>
    <t>2.1.2.1</t>
  </si>
  <si>
    <t>Зээлийн өглөг, хүү</t>
  </si>
  <si>
    <t>2.1.2.2</t>
  </si>
  <si>
    <t>Өрийн бичиг, хүү</t>
  </si>
  <si>
    <t>2.1.2.3</t>
  </si>
  <si>
    <t>Санхүүгийн түрээсийн өр төлбөр</t>
  </si>
  <si>
    <t>2.1.2.4</t>
  </si>
  <si>
    <t>Ногдол ашгийн өглөг</t>
  </si>
  <si>
    <t>2.1.2.5</t>
  </si>
  <si>
    <t>Деривативын өр төлбөр</t>
  </si>
  <si>
    <t>2.1.2.6</t>
  </si>
  <si>
    <t>Бусад өр төлбөр</t>
  </si>
  <si>
    <t>2.1.2.7</t>
  </si>
  <si>
    <t>Бусад санхүүгийн өр төлбөрийн дүн  (=мөр(47+...+52))</t>
  </si>
  <si>
    <t>2.1.3</t>
  </si>
  <si>
    <t>Бусад санхүүгийн бус өр төлбөр</t>
  </si>
  <si>
    <t>2.1.3.1</t>
  </si>
  <si>
    <t>Цалингийн өглөг</t>
  </si>
  <si>
    <t>2.1.3.2</t>
  </si>
  <si>
    <t>НДШ-ийн өглөг</t>
  </si>
  <si>
    <t>2.1.3.3</t>
  </si>
  <si>
    <t>ААНОАТатварын өглөг</t>
  </si>
  <si>
    <t>2.1.3.4</t>
  </si>
  <si>
    <t>Хойшлогдсон татварын өглөг</t>
  </si>
  <si>
    <t>2.1.3.5</t>
  </si>
  <si>
    <t>Урьдчилж орсон орлого</t>
  </si>
  <si>
    <t>2.1.3.6</t>
  </si>
  <si>
    <t>Нийгмийн хөгжлийн сангийн өр төлбөр</t>
  </si>
  <si>
    <t>2.1.3.7</t>
  </si>
  <si>
    <t>Хуулийн байууллагаар шийдэгдэж байгаа зүйлсийн өр төлбөр</t>
  </si>
  <si>
    <t>2.1.3.8</t>
  </si>
  <si>
    <t>Мөнгөөр төлөгдөх хувьцааны опцион</t>
  </si>
  <si>
    <t>2.1.3.9</t>
  </si>
  <si>
    <t>Тэтгэврийн сангийн өр төлбөр</t>
  </si>
  <si>
    <t>2.1.3.10</t>
  </si>
  <si>
    <t>Санхүүгийн түрээсийн хэрэгжээгүй орлого</t>
  </si>
  <si>
    <t>2.1.3.11</t>
  </si>
  <si>
    <t>2.1.3.12</t>
  </si>
  <si>
    <t>Бусад санхүүгийн бус өр төлбөрийн дүн  (=мөр(55+...+65))</t>
  </si>
  <si>
    <t>2.1.4</t>
  </si>
  <si>
    <t>Хоёрдогч өглөг</t>
  </si>
  <si>
    <t>2.1.5</t>
  </si>
  <si>
    <t>Давуу эрхийн хувьцаа (хөрвөхгүй)</t>
  </si>
  <si>
    <t>2.1.6</t>
  </si>
  <si>
    <t>Орлогод тооцоогүй хураамжийн нөөц</t>
  </si>
  <si>
    <t>2.1.7</t>
  </si>
  <si>
    <t>Нөөц сан</t>
  </si>
  <si>
    <t>2.1.7.1</t>
  </si>
  <si>
    <t xml:space="preserve">Учирсан боловч мэдэгдээгүй ХНС </t>
  </si>
  <si>
    <t>2.1.7.2</t>
  </si>
  <si>
    <t xml:space="preserve">Мэдсэн боловч төлөөгүй ХНС </t>
  </si>
  <si>
    <t>2.1.7.3</t>
  </si>
  <si>
    <t>Учирч болзошгүй ХНС</t>
  </si>
  <si>
    <t>2.1.7.4</t>
  </si>
  <si>
    <t>Тусгай нөөц сан</t>
  </si>
  <si>
    <t>2.1.7.5</t>
  </si>
  <si>
    <t>Нөөц сангийн дүн  (=мөр(71+...+74))</t>
  </si>
  <si>
    <t>2.1.8</t>
  </si>
  <si>
    <t>НИЙТ ӨР ТӨЛБӨРИЙН ДҮН (=мөр(45+53+66+67+68+69+75)</t>
  </si>
  <si>
    <t>2.2</t>
  </si>
  <si>
    <t>ЭЗДИЙН ӨМЧ</t>
  </si>
  <si>
    <t>2.2.1</t>
  </si>
  <si>
    <t>Эзэмшигчдийн өмч</t>
  </si>
  <si>
    <t>2.2.2</t>
  </si>
  <si>
    <t>Халаасны хувьцаа</t>
  </si>
  <si>
    <t>2.2.3</t>
  </si>
  <si>
    <t>Нэмж төлөгдсөн капитал</t>
  </si>
  <si>
    <t>2.2.4</t>
  </si>
  <si>
    <t>Тогтвортой байдлын нөөц сан</t>
  </si>
  <si>
    <t>2.2.5</t>
  </si>
  <si>
    <t>Хөрөнгийн дахин үнэлгээний өөрчлөлт</t>
  </si>
  <si>
    <t>2.2.6</t>
  </si>
  <si>
    <t>Гадаад валютын хөрвүүлэлтийн нөөц</t>
  </si>
  <si>
    <t>2.2.7</t>
  </si>
  <si>
    <t>Эздийн өмчийн бусад хэсэг</t>
  </si>
  <si>
    <t>2.2.8</t>
  </si>
  <si>
    <t>Хуримтлагдсан ашиг, алдагдал</t>
  </si>
  <si>
    <t>2.2.9</t>
  </si>
  <si>
    <t>ЭЗДИЙН ӨМЧИЙН ДҮН (=мөр(78+…+85)</t>
  </si>
  <si>
    <t>2.3</t>
  </si>
  <si>
    <t>НИЙТ ӨР ТӨЛБӨРИЙН БА ЭЗДИЙН ӨМЧИЙН ДҮН (=мөр(76+86)</t>
  </si>
  <si>
    <t>тамга тэмдэг</t>
  </si>
  <si>
    <t>МАЯГТ СЗХ04102. ЕРДИЙН ДААТГАЛЫН КОМПАНИЙН ОРЛОГЫН ДЭЛГЭРЭНГҮЙ ТАЙЛАН</t>
  </si>
  <si>
    <t>Даатгалын үйл ажиллагаа</t>
  </si>
  <si>
    <t>Даатгалын хураамжийн нийт орлого</t>
  </si>
  <si>
    <t>Даатгалын хураамжийн буцаалт</t>
  </si>
  <si>
    <t xml:space="preserve">Давхар даатгалын хураамжийн зардал </t>
  </si>
  <si>
    <t>Даатгалын хураамжийн цэвэр орлого (=мөр(2-3-4))</t>
  </si>
  <si>
    <t>Орлогод тооцоогүй хураамжийн нөөцийн өөрчлөлт</t>
  </si>
  <si>
    <t>Давхар даатгалын хойшлогдсон хураамжийн өөрчлөлт</t>
  </si>
  <si>
    <t>3</t>
  </si>
  <si>
    <t>Орлогод тооцсон хураамж (=мөр(5-6+7))</t>
  </si>
  <si>
    <t>3.1</t>
  </si>
  <si>
    <t>Нийт нөхөн төлбөрийн зардал</t>
  </si>
  <si>
    <t>3.2</t>
  </si>
  <si>
    <t xml:space="preserve">Давхар даатгагчийн хариуцсан нөхөн төлбөр </t>
  </si>
  <si>
    <t>3.3</t>
  </si>
  <si>
    <t xml:space="preserve">  Буруутай этгээдийн хариуцсан нөхөн төлбөр</t>
  </si>
  <si>
    <t>4</t>
  </si>
  <si>
    <t>Нөхөн төлбөрийн цэвэр зардал (=мөр(9-10-11))</t>
  </si>
  <si>
    <t>4.1</t>
  </si>
  <si>
    <t>Нөхөн төлбөрийн нөөц сангийн өөрчлөлт</t>
  </si>
  <si>
    <t>4.2</t>
  </si>
  <si>
    <t>Нөхөн төлбөрийн нөөц сангийн давхар даатгагчид ногдох хэсгийн өөрчлөлт</t>
  </si>
  <si>
    <t>4.3</t>
  </si>
  <si>
    <t xml:space="preserve">Учирч болзошгүй хохирлын нөөц сангийн өөрчлөлт </t>
  </si>
  <si>
    <t>5</t>
  </si>
  <si>
    <t>Зардалд тооцсон нөхөн төлбөр (=мөр(12+13+14+15))</t>
  </si>
  <si>
    <t>5.1</t>
  </si>
  <si>
    <t>Даатгалын гэрээний зардал</t>
  </si>
  <si>
    <t>5.2</t>
  </si>
  <si>
    <t xml:space="preserve">Давхар даатгалын шимтгэлийн орлого </t>
  </si>
  <si>
    <t>5.3</t>
  </si>
  <si>
    <t>Хөрөнгө оруулалтын олз, гарз</t>
  </si>
  <si>
    <t>6</t>
  </si>
  <si>
    <t>Даатгалын үйл ажиллагааны ашиг(алдагдал)(=мөр(8-16-17+18+19))</t>
  </si>
  <si>
    <t>6.1</t>
  </si>
  <si>
    <t>Түрээсийн орлого</t>
  </si>
  <si>
    <t>6.2</t>
  </si>
  <si>
    <t>Хүү, Эрхийн шимтгэлийн орлого</t>
  </si>
  <si>
    <t>6.3</t>
  </si>
  <si>
    <t>Бусад орлого</t>
  </si>
  <si>
    <t>6.4</t>
  </si>
  <si>
    <t>Ерөнхий ба удирдлагын зардал</t>
  </si>
  <si>
    <t>6.5</t>
  </si>
  <si>
    <t xml:space="preserve">Борлуулалт, маркетингийн зардал </t>
  </si>
  <si>
    <t>6.6</t>
  </si>
  <si>
    <t xml:space="preserve">Санхүүгийн зардал </t>
  </si>
  <si>
    <t>6.7</t>
  </si>
  <si>
    <t>Бусад зардал</t>
  </si>
  <si>
    <t>6.8</t>
  </si>
  <si>
    <t xml:space="preserve">Гадаад валютын ханшийн зөрүүний  олз (гарз) </t>
  </si>
  <si>
    <t>6.9</t>
  </si>
  <si>
    <t xml:space="preserve">Биет болон биет бус хөрөнгө данснаас хассаны олз (гарз) </t>
  </si>
  <si>
    <t>7</t>
  </si>
  <si>
    <t>Бусад ашиг ( алдагдал) (=мөр(21+22+23-24-25-26-27+28+29))</t>
  </si>
  <si>
    <t>8</t>
  </si>
  <si>
    <t>Татвар төлөхийн өмнөх  ашиг( алдагдал) (=мөр(20+30)</t>
  </si>
  <si>
    <t>8.1</t>
  </si>
  <si>
    <t>Орлогын албан татварын зардал</t>
  </si>
  <si>
    <t>9</t>
  </si>
  <si>
    <t>Татварын дараах ашиг (алдагдал) (=мөр(31-32))</t>
  </si>
  <si>
    <t>9.1</t>
  </si>
  <si>
    <t>Зогсоосон үйл ажиллагааны татварын дараах ашиг (алдагдал)</t>
  </si>
  <si>
    <t>10</t>
  </si>
  <si>
    <t>Тайлант үеийн цэвэр ашиг ( алдагдал) (=мөр(33+34))</t>
  </si>
  <si>
    <t>10.1</t>
  </si>
  <si>
    <t>Хөрөнгийн дахин үнэлгээний нэмэгдлийн зөрүү</t>
  </si>
  <si>
    <t>10.2</t>
  </si>
  <si>
    <t>Гадаад валютын хөрвүүлэлтийн зөрүү</t>
  </si>
  <si>
    <t>10.3</t>
  </si>
  <si>
    <t>Бусад</t>
  </si>
  <si>
    <t>11</t>
  </si>
  <si>
    <t>Орлогын нийт дүн (=мөр(35+36+37+38))</t>
  </si>
  <si>
    <t>11.1</t>
  </si>
  <si>
    <t>Нэгж хувьцаанд ногдох суурь ашиг (алдагдал)</t>
  </si>
  <si>
    <t>МАЯГТ СЗХ04103. ӨМЧИЙН ӨӨРЧЛӨЛТИЙН ТАЙЛАН</t>
  </si>
  <si>
    <t>ҮЗҮҮЛЭЛТ</t>
  </si>
  <si>
    <t>Өмч</t>
  </si>
  <si>
    <t>Хөрөнгийн дахин үнэлгээний нэмэгдэл</t>
  </si>
  <si>
    <t>Хуримтлагдсан ашиг</t>
  </si>
  <si>
    <t>Нийт дүн</t>
  </si>
  <si>
    <t>20.... оны ..-р сарын ...-ний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</si>
  <si>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</si>
  <si>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</si>
  <si>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</si>
  <si>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Бусад дэлгэрэнгүй орлого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</si>
  <si>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</si>
  <si>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</si>
  <si>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</si>
  <si>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20.... оны ... -р сарын ... -ний үлдэгдэл</t>
  </si>
  <si>
    <t>МАЯГТ СЗХ04104. МӨНГӨН ГҮЙЛГЭЭНИЙ ТАЙЛАН</t>
  </si>
  <si>
    <t xml:space="preserve"> ҮЗҮҮЛЭЛТ</t>
  </si>
  <si>
    <t>1</t>
  </si>
  <si>
    <t>Үндсэн үйл ажиллагааны мөнгөн гүйлгээ</t>
  </si>
  <si>
    <t>Мөнгөн орлогын дүн (+)</t>
  </si>
  <si>
    <t>Даатгалын хураамжийн орлого</t>
  </si>
  <si>
    <t>Давхар даатгалын нөхөн төлбөр</t>
  </si>
  <si>
    <t>Эрхийн шимтгэл, хураамж, төлбөрийн орлого</t>
  </si>
  <si>
    <t xml:space="preserve">Даатгалын нөхвөрөөс хүлээн авсан мөнгө </t>
  </si>
  <si>
    <t>Буцаан авсан албан татвар</t>
  </si>
  <si>
    <t>1.1.6</t>
  </si>
  <si>
    <t>Татаас, санхүүжилтийн орлого</t>
  </si>
  <si>
    <t>1.1.7</t>
  </si>
  <si>
    <t>Бусад мөнгөн орлого</t>
  </si>
  <si>
    <t>Мөнгөн зарлагын дүн (-)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</si>
  <si>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</si>
  <si>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</si>
  <si>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</si>
  <si>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</si>
  <si>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1.2.5</t>
  </si>
  <si>
    <t>Давхар даатгагчид төлсөн давхар даатгалын хураамж</t>
  </si>
  <si>
    <t>1.2.6</t>
  </si>
  <si>
    <t>Нөхөн төлбөрт төлсөн</t>
  </si>
  <si>
    <t>1.2.7</t>
  </si>
  <si>
    <t>Үүнээс: Сайн дурын даатгалын</t>
  </si>
  <si>
    <t>1.2.8</t>
  </si>
  <si>
    <t>Албан журмын даатгалын</t>
  </si>
  <si>
    <t>1.2.9</t>
  </si>
  <si>
    <t>Даатгалын төлөөлөгчийн шимтгэл</t>
  </si>
  <si>
    <t>1.2.10</t>
  </si>
  <si>
    <t>Даатгалын зуучлагчид төлсөн төлбөр</t>
  </si>
  <si>
    <t>1.2.11</t>
  </si>
  <si>
    <t>Даатгалын хохирол үнэлэгчид төлсөн төлбөр</t>
  </si>
  <si>
    <t>1.2.12</t>
  </si>
  <si>
    <t>Түлш шатахуун, тээврийн хөлс, сэлбэг хэрэгсэлд төлсөн</t>
  </si>
  <si>
    <t>1.2.13</t>
  </si>
  <si>
    <t xml:space="preserve">Хүүний төлбөрт төлсөн </t>
  </si>
  <si>
    <t>1.2.14</t>
  </si>
  <si>
    <t xml:space="preserve">Татварын байгууллагад төлсөн </t>
  </si>
  <si>
    <t>1.2.15</t>
  </si>
  <si>
    <t xml:space="preserve">Даатгалын төлбөрт төлсөн </t>
  </si>
  <si>
    <t>1.2.16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</si>
  <si>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</si>
  <si>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</si>
  <si>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</si>
  <si>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</si>
  <si>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</si>
  <si>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</si>
  <si>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</si>
  <si>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</si>
  <si>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</si>
  <si>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</si>
  <si>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</si>
  <si>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</si>
  <si>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олж эзэмшихэд төлсөн 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</si>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</sst>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sz val="10"/>
      <name val="Times New Roman Mon"/>
      <family val="1"/>
    </font>
    <font>
      <b/>
      <sz val="10"/>
      <name val="Times New Roman Mo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76">
    <xf numFmtId="0" fontId="0" fillId="0" borderId="0" xfId="0"/>
    <xf numFmtId="49" fontId="3" fillId="0" borderId="0" xfId="2" applyNumberFormat="1" applyFont="1" applyAlignment="1">
      <alignment horizontal="left"/>
    </xf>
    <xf numFmtId="0" fontId="4" fillId="0" borderId="0" xfId="2" applyFont="1" applyAlignment="1">
      <alignment wrapText="1"/>
    </xf>
    <xf numFmtId="0" fontId="3" fillId="0" borderId="0" xfId="2" applyFont="1" applyAlignment="1">
      <alignment horizontal="right" wrapText="1"/>
    </xf>
    <xf numFmtId="0" fontId="3" fillId="0" borderId="0" xfId="2" applyFont="1"/>
    <xf numFmtId="0" fontId="3" fillId="0" borderId="0" xfId="2" applyFont="1" applyAlignment="1">
      <alignment wrapText="1"/>
    </xf>
    <xf numFmtId="0" fontId="5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/>
    <xf numFmtId="49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49" fontId="5" fillId="2" borderId="0" xfId="2" applyNumberFormat="1" applyFont="1" applyFill="1" applyAlignment="1">
      <alignment horizontal="left" vertical="center"/>
    </xf>
    <xf numFmtId="0" fontId="5" fillId="2" borderId="2" xfId="2" applyFont="1" applyFill="1" applyBorder="1" applyAlignment="1">
      <alignment horizontal="center" wrapText="1"/>
    </xf>
    <xf numFmtId="43" fontId="5" fillId="2" borderId="1" xfId="3" applyFont="1" applyFill="1" applyBorder="1"/>
    <xf numFmtId="0" fontId="5" fillId="0" borderId="0" xfId="2" applyFont="1"/>
    <xf numFmtId="49" fontId="5" fillId="2" borderId="1" xfId="2" applyNumberFormat="1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43" fontId="3" fillId="3" borderId="1" xfId="3" applyFont="1" applyFill="1" applyBorder="1"/>
    <xf numFmtId="0" fontId="5" fillId="2" borderId="2" xfId="2" applyFont="1" applyFill="1" applyBorder="1" applyAlignment="1">
      <alignment horizontal="left" vertical="center" wrapText="1"/>
    </xf>
    <xf numFmtId="43" fontId="3" fillId="2" borderId="1" xfId="3" applyFont="1" applyFill="1" applyBorder="1"/>
    <xf numFmtId="0" fontId="9" fillId="0" borderId="1" xfId="2" applyFont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0" fontId="10" fillId="2" borderId="3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 wrapText="1"/>
    </xf>
    <xf numFmtId="0" fontId="4" fillId="0" borderId="0" xfId="2" applyFont="1"/>
    <xf numFmtId="0" fontId="5" fillId="0" borderId="0" xfId="2" applyFont="1" applyAlignment="1">
      <alignment vertical="center"/>
    </xf>
    <xf numFmtId="0" fontId="3" fillId="0" borderId="0" xfId="2" applyFont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43" fontId="5" fillId="2" borderId="7" xfId="3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43" fontId="3" fillId="2" borderId="8" xfId="3" applyFont="1" applyFill="1" applyBorder="1"/>
    <xf numFmtId="0" fontId="5" fillId="2" borderId="3" xfId="2" applyFont="1" applyFill="1" applyBorder="1" applyAlignment="1">
      <alignment horizontal="left" wrapText="1"/>
    </xf>
    <xf numFmtId="43" fontId="4" fillId="0" borderId="0" xfId="2" applyNumberFormat="1" applyFont="1"/>
    <xf numFmtId="0" fontId="10" fillId="2" borderId="3" xfId="2" applyFont="1" applyFill="1" applyBorder="1" applyAlignment="1">
      <alignment horizontal="left" wrapText="1"/>
    </xf>
    <xf numFmtId="0" fontId="9" fillId="0" borderId="4" xfId="2" applyFont="1" applyBorder="1" applyAlignment="1">
      <alignment horizontal="left" wrapText="1"/>
    </xf>
    <xf numFmtId="0" fontId="3" fillId="0" borderId="9" xfId="2" applyFont="1" applyBorder="1" applyAlignment="1">
      <alignment horizontal="left" vertical="center" wrapText="1"/>
    </xf>
    <xf numFmtId="43" fontId="3" fillId="3" borderId="10" xfId="3" applyFont="1" applyFill="1" applyBorder="1"/>
    <xf numFmtId="43" fontId="3" fillId="2" borderId="10" xfId="3" applyFont="1" applyFill="1" applyBorder="1"/>
    <xf numFmtId="49" fontId="3" fillId="2" borderId="7" xfId="2" applyNumberFormat="1" applyFont="1" applyFill="1" applyBorder="1" applyAlignment="1">
      <alignment horizontal="left" vertical="center"/>
    </xf>
    <xf numFmtId="49" fontId="3" fillId="2" borderId="8" xfId="2" applyNumberFormat="1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43" fontId="5" fillId="2" borderId="10" xfId="3" applyFont="1" applyFill="1" applyBorder="1"/>
    <xf numFmtId="49" fontId="5" fillId="2" borderId="13" xfId="2" applyNumberFormat="1" applyFont="1" applyFill="1" applyBorder="1" applyAlignment="1">
      <alignment horizontal="left" vertical="center"/>
    </xf>
    <xf numFmtId="0" fontId="5" fillId="2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/>
    </xf>
    <xf numFmtId="43" fontId="5" fillId="2" borderId="15" xfId="3" applyFont="1" applyFill="1" applyBorder="1"/>
    <xf numFmtId="0" fontId="3" fillId="0" borderId="0" xfId="2" applyFont="1" applyAlignment="1">
      <alignment horizontal="center"/>
    </xf>
    <xf numFmtId="43" fontId="3" fillId="0" borderId="0" xfId="2" applyNumberFormat="1" applyFont="1"/>
    <xf numFmtId="0" fontId="8" fillId="0" borderId="0" xfId="0" applyFont="1" applyAlignment="1">
      <alignment horizontal="left" indent="21"/>
    </xf>
    <xf numFmtId="0" fontId="8" fillId="0" borderId="0" xfId="0" applyFont="1" applyAlignment="1">
      <alignment horizontal="center"/>
    </xf>
    <xf numFmtId="0" fontId="3" fillId="0" borderId="0" xfId="2" applyFont="1" applyAlignment="1">
      <alignment horizontal="left" wrapText="1" indent="21"/>
    </xf>
    <xf numFmtId="49" fontId="3" fillId="0" borderId="0" xfId="2" applyNumberFormat="1" applyFont="1" applyAlignment="1">
      <alignment horizontal="center"/>
    </xf>
    <xf numFmtId="0" fontId="3" fillId="0" borderId="0" xfId="2" applyFont="1" applyAlignment="1">
      <alignment horizontal="left" wrapText="1" indent="13"/>
    </xf>
    <xf numFmtId="0" fontId="3" fillId="0" borderId="0" xfId="2" applyFont="1" applyAlignment="1">
      <alignment horizontal="center" wrapText="1"/>
    </xf>
    <xf numFmtId="49" fontId="3" fillId="0" borderId="0" xfId="2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/>
    <xf numFmtId="0" fontId="3" fillId="2" borderId="1" xfId="2" applyFont="1" applyFill="1" applyBorder="1" applyAlignment="1">
      <alignment horizontal="center"/>
    </xf>
    <xf numFmtId="43" fontId="5" fillId="2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Border="1"/>
    <xf numFmtId="0" fontId="3" fillId="0" borderId="1" xfId="2" applyFont="1" applyBorder="1" applyAlignment="1">
      <alignment horizontal="left" vertical="center" wrapText="1" indent="3"/>
    </xf>
    <xf numFmtId="0" fontId="3" fillId="0" borderId="1" xfId="2" applyFont="1" applyBorder="1" applyAlignment="1">
      <alignment horizontal="center"/>
    </xf>
    <xf numFmtId="43" fontId="3" fillId="3" borderId="1" xfId="2" applyNumberFormat="1" applyFont="1" applyFill="1" applyBorder="1" applyAlignment="1">
      <alignment horizontal="center"/>
    </xf>
    <xf numFmtId="43" fontId="3" fillId="2" borderId="1" xfId="2" applyNumberFormat="1" applyFont="1" applyFill="1" applyBorder="1" applyAlignment="1">
      <alignment horizontal="center"/>
    </xf>
    <xf numFmtId="0" fontId="4" fillId="0" borderId="0" xfId="0" applyFont="1"/>
    <xf numFmtId="43" fontId="5" fillId="2" borderId="1" xfId="3" applyFont="1" applyFill="1" applyBorder="1" applyAlignment="1" applyProtection="1">
      <alignment horizontal="center"/>
    </xf>
    <xf numFmtId="0" fontId="3" fillId="0" borderId="1" xfId="2" applyFont="1" applyBorder="1" applyAlignment="1">
      <alignment horizontal="left" vertical="center" indent="3"/>
    </xf>
    <xf numFmtId="0" fontId="3" fillId="0" borderId="1" xfId="2" applyFont="1" applyBorder="1" applyAlignment="1">
      <alignment horizontal="left" vertical="center" indent="2"/>
    </xf>
    <xf numFmtId="0" fontId="5" fillId="2" borderId="1" xfId="2" applyFont="1" applyFill="1" applyBorder="1" applyAlignment="1">
      <alignment horizontal="left" vertical="center"/>
    </xf>
    <xf numFmtId="49" fontId="5" fillId="0" borderId="1" xfId="2" applyNumberFormat="1" applyFont="1" applyBorder="1"/>
    <xf numFmtId="164" fontId="3" fillId="0" borderId="0" xfId="2" applyNumberFormat="1" applyFont="1"/>
    <xf numFmtId="43" fontId="3" fillId="0" borderId="1" xfId="2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9" fontId="3" fillId="0" borderId="0" xfId="2" applyNumberFormat="1" applyFont="1" applyAlignment="1">
      <alignment horizontal="center" wrapText="1"/>
    </xf>
    <xf numFmtId="49" fontId="3" fillId="0" borderId="0" xfId="2" applyNumberFormat="1" applyFont="1"/>
    <xf numFmtId="0" fontId="3" fillId="0" borderId="0" xfId="2" applyFont="1" applyAlignment="1">
      <alignment vertical="center"/>
    </xf>
    <xf numFmtId="0" fontId="11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0" fontId="12" fillId="0" borderId="0" xfId="2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3" fillId="2" borderId="1" xfId="2" applyFont="1" applyFill="1" applyBorder="1" applyAlignment="1">
      <alignment horizontal="center" vertical="center" wrapText="1"/>
    </xf>
    <xf numFmtId="0" fontId="12" fillId="0" borderId="0" xfId="2" applyFont="1" applyAlignment="1">
      <alignment wrapText="1"/>
    </xf>
    <xf numFmtId="0" fontId="12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/>
    </xf>
    <xf numFmtId="0" fontId="13" fillId="0" borderId="1" xfId="2" applyFont="1" applyBorder="1" applyAlignment="1" applyProtection="1">
      <alignment wrapText="1"/>
      <protection locked="0"/>
    </xf>
    <xf numFmtId="43" fontId="13" fillId="4" borderId="1" xfId="1" applyFont="1" applyFill="1" applyBorder="1" applyAlignment="1" applyProtection="1">
      <protection locked="0"/>
    </xf>
    <xf numFmtId="43" fontId="13" fillId="2" borderId="1" xfId="1" applyFont="1" applyFill="1" applyBorder="1" applyAlignment="1" applyProtection="1">
      <alignment horizontal="center"/>
    </xf>
    <xf numFmtId="0" fontId="13" fillId="0" borderId="0" xfId="2" applyFont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 wrapText="1"/>
    </xf>
    <xf numFmtId="43" fontId="12" fillId="0" borderId="1" xfId="1" applyFont="1" applyBorder="1" applyAlignment="1" applyProtection="1">
      <alignment horizontal="left"/>
      <protection locked="0"/>
    </xf>
    <xf numFmtId="43" fontId="13" fillId="3" borderId="1" xfId="1" applyFont="1" applyFill="1" applyBorder="1" applyAlignment="1" applyProtection="1">
      <alignment horizontal="center"/>
    </xf>
    <xf numFmtId="43" fontId="12" fillId="3" borderId="1" xfId="1" applyFont="1" applyFill="1" applyBorder="1" applyAlignment="1" applyProtection="1"/>
    <xf numFmtId="39" fontId="12" fillId="3" borderId="1" xfId="1" applyNumberFormat="1" applyFont="1" applyFill="1" applyBorder="1" applyAlignment="1" applyProtection="1"/>
    <xf numFmtId="43" fontId="12" fillId="0" borderId="1" xfId="1" applyFont="1" applyBorder="1" applyAlignment="1" applyProtection="1">
      <protection locked="0"/>
    </xf>
    <xf numFmtId="43" fontId="13" fillId="2" borderId="1" xfId="1" applyFont="1" applyFill="1" applyBorder="1" applyAlignment="1" applyProtection="1"/>
    <xf numFmtId="39" fontId="13" fillId="2" borderId="1" xfId="1" applyNumberFormat="1" applyFont="1" applyFill="1" applyBorder="1" applyAlignment="1" applyProtection="1"/>
    <xf numFmtId="43" fontId="12" fillId="3" borderId="1" xfId="1" applyFont="1" applyFill="1" applyBorder="1" applyAlignment="1" applyProtection="1">
      <protection locked="0"/>
    </xf>
    <xf numFmtId="0" fontId="12" fillId="0" borderId="0" xfId="2" applyFont="1" applyAlignment="1">
      <alignment horizontal="center"/>
    </xf>
    <xf numFmtId="43" fontId="4" fillId="0" borderId="0" xfId="2" applyNumberFormat="1" applyFont="1" applyAlignment="1">
      <alignment horizontal="center"/>
    </xf>
    <xf numFmtId="0" fontId="14" fillId="0" borderId="0" xfId="2" applyFont="1"/>
    <xf numFmtId="0" fontId="15" fillId="0" borderId="0" xfId="0" applyFont="1"/>
    <xf numFmtId="0" fontId="6" fillId="0" borderId="0" xfId="0" applyFont="1" applyAlignment="1">
      <alignment horizontal="left"/>
    </xf>
    <xf numFmtId="0" fontId="5" fillId="0" borderId="0" xfId="2" applyFont="1" applyAlignment="1">
      <alignment horizontal="center" wrapText="1"/>
    </xf>
    <xf numFmtId="49" fontId="5" fillId="0" borderId="0" xfId="2" applyNumberFormat="1" applyFont="1" applyAlignment="1">
      <alignment horizontal="left" vertical="center"/>
    </xf>
    <xf numFmtId="49" fontId="13" fillId="2" borderId="1" xfId="2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left"/>
    </xf>
    <xf numFmtId="0" fontId="13" fillId="2" borderId="1" xfId="2" applyFont="1" applyFill="1" applyBorder="1" applyAlignment="1">
      <alignment wrapText="1"/>
    </xf>
    <xf numFmtId="0" fontId="12" fillId="2" borderId="1" xfId="2" applyFont="1" applyFill="1" applyBorder="1" applyAlignment="1">
      <alignment horizontal="center"/>
    </xf>
    <xf numFmtId="0" fontId="13" fillId="2" borderId="1" xfId="2" applyFont="1" applyFill="1" applyBorder="1"/>
    <xf numFmtId="43" fontId="13" fillId="2" borderId="1" xfId="1" applyFont="1" applyFill="1" applyBorder="1" applyProtection="1"/>
    <xf numFmtId="49" fontId="12" fillId="0" borderId="1" xfId="2" applyNumberFormat="1" applyFont="1" applyBorder="1" applyAlignment="1">
      <alignment horizontal="left"/>
    </xf>
    <xf numFmtId="43" fontId="12" fillId="0" borderId="1" xfId="1" applyFont="1" applyBorder="1" applyProtection="1">
      <protection locked="0"/>
    </xf>
    <xf numFmtId="49" fontId="13" fillId="2" borderId="7" xfId="2" applyNumberFormat="1" applyFont="1" applyFill="1" applyBorder="1" applyAlignment="1">
      <alignment horizontal="left"/>
    </xf>
    <xf numFmtId="0" fontId="13" fillId="2" borderId="7" xfId="2" applyFont="1" applyFill="1" applyBorder="1" applyAlignment="1">
      <alignment wrapText="1"/>
    </xf>
    <xf numFmtId="0" fontId="12" fillId="2" borderId="7" xfId="2" applyFont="1" applyFill="1" applyBorder="1" applyAlignment="1">
      <alignment horizontal="center"/>
    </xf>
    <xf numFmtId="43" fontId="13" fillId="2" borderId="7" xfId="1" applyFont="1" applyFill="1" applyBorder="1" applyProtection="1"/>
    <xf numFmtId="49" fontId="13" fillId="2" borderId="8" xfId="2" applyNumberFormat="1" applyFont="1" applyFill="1" applyBorder="1" applyAlignment="1">
      <alignment horizontal="left"/>
    </xf>
    <xf numFmtId="0" fontId="13" fillId="2" borderId="8" xfId="2" applyFont="1" applyFill="1" applyBorder="1" applyAlignment="1">
      <alignment wrapText="1"/>
    </xf>
    <xf numFmtId="0" fontId="12" fillId="2" borderId="8" xfId="2" applyFont="1" applyFill="1" applyBorder="1" applyAlignment="1">
      <alignment horizontal="center"/>
    </xf>
    <xf numFmtId="43" fontId="13" fillId="2" borderId="8" xfId="1" applyFont="1" applyFill="1" applyBorder="1" applyProtection="1"/>
    <xf numFmtId="0" fontId="12" fillId="0" borderId="10" xfId="2" applyFont="1" applyBorder="1" applyAlignment="1">
      <alignment horizontal="left" wrapText="1"/>
    </xf>
    <xf numFmtId="0" fontId="12" fillId="0" borderId="10" xfId="2" applyFont="1" applyBorder="1" applyAlignment="1">
      <alignment horizontal="center"/>
    </xf>
    <xf numFmtId="0" fontId="13" fillId="2" borderId="10" xfId="2" applyFont="1" applyFill="1" applyBorder="1" applyAlignment="1">
      <alignment wrapText="1"/>
    </xf>
    <xf numFmtId="0" fontId="12" fillId="2" borderId="10" xfId="2" applyFont="1" applyFill="1" applyBorder="1" applyAlignment="1">
      <alignment horizontal="center"/>
    </xf>
    <xf numFmtId="43" fontId="13" fillId="2" borderId="10" xfId="1" applyFont="1" applyFill="1" applyBorder="1" applyProtection="1"/>
    <xf numFmtId="49" fontId="13" fillId="2" borderId="16" xfId="2" applyNumberFormat="1" applyFont="1" applyFill="1" applyBorder="1" applyAlignment="1">
      <alignment horizontal="left"/>
    </xf>
    <xf numFmtId="0" fontId="13" fillId="2" borderId="13" xfId="2" applyFont="1" applyFill="1" applyBorder="1" applyAlignment="1">
      <alignment wrapText="1"/>
    </xf>
    <xf numFmtId="0" fontId="12" fillId="2" borderId="15" xfId="2" applyFont="1" applyFill="1" applyBorder="1" applyAlignment="1">
      <alignment horizontal="center"/>
    </xf>
    <xf numFmtId="43" fontId="13" fillId="2" borderId="17" xfId="1" applyFont="1" applyFill="1" applyBorder="1" applyProtection="1"/>
    <xf numFmtId="49" fontId="13" fillId="2" borderId="18" xfId="2" applyNumberFormat="1" applyFont="1" applyFill="1" applyBorder="1" applyAlignment="1">
      <alignment horizontal="left"/>
    </xf>
    <xf numFmtId="43" fontId="13" fillId="0" borderId="17" xfId="1" applyFont="1" applyFill="1" applyBorder="1" applyProtection="1">
      <protection locked="0"/>
    </xf>
    <xf numFmtId="0" fontId="13" fillId="2" borderId="19" xfId="2" applyFont="1" applyFill="1" applyBorder="1" applyAlignment="1">
      <alignment wrapText="1"/>
    </xf>
    <xf numFmtId="0" fontId="12" fillId="2" borderId="20" xfId="2" applyFont="1" applyFill="1" applyBorder="1" applyAlignment="1">
      <alignment horizontal="center"/>
    </xf>
    <xf numFmtId="43" fontId="13" fillId="2" borderId="21" xfId="1" applyFont="1" applyFill="1" applyBorder="1" applyProtection="1"/>
    <xf numFmtId="49" fontId="12" fillId="0" borderId="0" xfId="2" applyNumberFormat="1" applyFont="1" applyAlignment="1">
      <alignment horizontal="left"/>
    </xf>
    <xf numFmtId="0" fontId="11" fillId="0" borderId="0" xfId="2" applyFont="1" applyAlignment="1">
      <alignment wrapText="1"/>
    </xf>
    <xf numFmtId="43" fontId="11" fillId="0" borderId="0" xfId="2" applyNumberFormat="1" applyFont="1"/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right" wrapText="1"/>
    </xf>
    <xf numFmtId="0" fontId="5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nkhbaatar%202023\Finance\2023-Q2\ID2088606q022023%20202307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nkhbaatar%202023\Finance\2023-Q2\&#1041;&#1086;&#1076;&#1100;%20&#1044;&#1072;&#1072;&#1090;&#1075;&#1072;&#1083;%20&#1061;&#1050;-&#1080;&#1081;&#1085;%20&#1089;&#1072;&#1085;&#1093;&#1199;&#1199;&#1075;&#1080;&#1081;&#1085;%20&#1090;&#1072;&#1081;&#1083;&#1072;&#1085;%202023Q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04101a"/>
      <sheetName val="i.04101"/>
      <sheetName val="i.04102a"/>
      <sheetName val="i.04102"/>
      <sheetName val="i.04103"/>
      <sheetName val="i.04104"/>
      <sheetName val="i.04105"/>
      <sheetName val="i.04106"/>
      <sheetName val="i.04107"/>
      <sheetName val="i.04108"/>
      <sheetName val="i.04109"/>
      <sheetName val="i.04110"/>
      <sheetName val="i.04111"/>
      <sheetName val="i.04112"/>
      <sheetName val="i.04113"/>
      <sheetName val="i.04114"/>
      <sheetName val="i.04115"/>
      <sheetName val="i.04116"/>
      <sheetName val="i.04117"/>
      <sheetName val="i.04118a"/>
      <sheetName val="i.04118b"/>
      <sheetName val="i.04144a"/>
      <sheetName val="i.04144"/>
      <sheetName val="i.04145"/>
      <sheetName val="i.04148"/>
      <sheetName val="i.04152"/>
      <sheetName val="i.04153"/>
      <sheetName val="i.04153A"/>
      <sheetName val="i.04153a."/>
      <sheetName val="i.04154"/>
      <sheetName val="i.04off1"/>
      <sheetName val="i.04off2"/>
      <sheetName val="УБХНС тооцоолол"/>
      <sheetName val="ХМУХД"/>
      <sheetName val="i.04156a"/>
      <sheetName val="i.04156b"/>
      <sheetName val="i.04156c"/>
      <sheetName val="i.04156d"/>
      <sheetName val="i.04156e"/>
      <sheetName val="i.04156f"/>
      <sheetName val="i.04156g"/>
      <sheetName val="i.04156h"/>
      <sheetName val="i.04156"/>
      <sheetName val="i.04157"/>
      <sheetName val="i.04158"/>
      <sheetName val="i.04159"/>
      <sheetName val="i.04160a"/>
      <sheetName val="i.04160"/>
      <sheetName val="i.04161"/>
      <sheetName val="i.04164"/>
      <sheetName val="i.04165"/>
      <sheetName val="i.04166a"/>
      <sheetName val="i.04166"/>
      <sheetName val="i.04167"/>
      <sheetName val="i.04168"/>
      <sheetName val="i.04169"/>
      <sheetName val="i.04171"/>
      <sheetName val="for negtgel"/>
    </sheetNames>
    <sheetDataSet>
      <sheetData sheetId="0">
        <row r="7">
          <cell r="C7" t="str">
            <v>2023 оны 01-р сарын 01</v>
          </cell>
          <cell r="D7" t="str">
            <v>2023 оны 06-р сарын 30</v>
          </cell>
        </row>
        <row r="9">
          <cell r="C9">
            <v>2161280.11</v>
          </cell>
        </row>
        <row r="12">
          <cell r="C12">
            <v>602221705.25999999</v>
          </cell>
          <cell r="D12">
            <v>466502140.04999983</v>
          </cell>
        </row>
        <row r="13">
          <cell r="C13">
            <v>256013763.62</v>
          </cell>
          <cell r="D13">
            <v>196817617.66999999</v>
          </cell>
        </row>
        <row r="30">
          <cell r="C30">
            <v>4492490995.25</v>
          </cell>
          <cell r="D30">
            <v>2956111692.8200002</v>
          </cell>
        </row>
        <row r="31">
          <cell r="C31">
            <v>15000000</v>
          </cell>
          <cell r="D31">
            <v>15000000</v>
          </cell>
        </row>
        <row r="32">
          <cell r="C32">
            <v>964510051.90999997</v>
          </cell>
          <cell r="D32">
            <v>888168464.52999997</v>
          </cell>
        </row>
        <row r="33">
          <cell r="C33">
            <v>426452963.25</v>
          </cell>
          <cell r="D33">
            <v>426452963.25</v>
          </cell>
        </row>
        <row r="40">
          <cell r="C40">
            <v>1989676086.52</v>
          </cell>
          <cell r="D40">
            <v>3238604733.0900002</v>
          </cell>
        </row>
        <row r="41">
          <cell r="C41">
            <v>57274253.6875</v>
          </cell>
          <cell r="D41">
            <v>57274253.689500004</v>
          </cell>
        </row>
        <row r="42">
          <cell r="C42">
            <v>300106.84000000003</v>
          </cell>
          <cell r="D42">
            <v>0</v>
          </cell>
        </row>
        <row r="43">
          <cell r="C43">
            <v>1654799.81</v>
          </cell>
          <cell r="D43">
            <v>20140381.059999999</v>
          </cell>
        </row>
        <row r="45">
          <cell r="C45">
            <v>7952613907.3900003</v>
          </cell>
          <cell r="D45">
            <v>8313390205.96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1015739726.03</v>
          </cell>
          <cell r="D48">
            <v>1061863013.92</v>
          </cell>
        </row>
        <row r="49">
          <cell r="C49">
            <v>0</v>
          </cell>
        </row>
        <row r="50">
          <cell r="C50">
            <v>233209012.03</v>
          </cell>
          <cell r="D50">
            <v>494553394.03000003</v>
          </cell>
        </row>
        <row r="52">
          <cell r="C52">
            <v>3065616305</v>
          </cell>
          <cell r="D52">
            <v>3161109635</v>
          </cell>
        </row>
        <row r="53">
          <cell r="C53">
            <v>1903838274.2</v>
          </cell>
          <cell r="D53">
            <v>1250182459.0599999</v>
          </cell>
        </row>
        <row r="54">
          <cell r="C54">
            <v>0</v>
          </cell>
        </row>
        <row r="55">
          <cell r="C55">
            <v>71229020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152122534.84999999</v>
          </cell>
          <cell r="D58">
            <v>151322508.71000001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400000000</v>
          </cell>
          <cell r="D61">
            <v>400000000</v>
          </cell>
        </row>
        <row r="66">
          <cell r="C66">
            <v>5312850</v>
          </cell>
          <cell r="D66">
            <v>5312849.7</v>
          </cell>
        </row>
        <row r="67">
          <cell r="C67">
            <v>30653692.32</v>
          </cell>
          <cell r="D67">
            <v>164951005.09</v>
          </cell>
        </row>
        <row r="68">
          <cell r="C68">
            <v>0</v>
          </cell>
        </row>
        <row r="69">
          <cell r="C69">
            <v>30617064</v>
          </cell>
          <cell r="D69">
            <v>16617065.99</v>
          </cell>
        </row>
        <row r="70">
          <cell r="C70">
            <v>0</v>
          </cell>
        </row>
        <row r="71">
          <cell r="C71">
            <v>779201975.75</v>
          </cell>
          <cell r="D71">
            <v>281238364.94</v>
          </cell>
        </row>
        <row r="72">
          <cell r="C72">
            <v>1069025304</v>
          </cell>
          <cell r="D72">
            <v>75183542.120000005</v>
          </cell>
        </row>
        <row r="73">
          <cell r="C73">
            <v>1404496</v>
          </cell>
          <cell r="D73">
            <v>1404496</v>
          </cell>
        </row>
        <row r="74">
          <cell r="C74">
            <v>0</v>
          </cell>
          <cell r="D74">
            <v>0</v>
          </cell>
        </row>
        <row r="75">
          <cell r="C75">
            <v>3614127580.77</v>
          </cell>
          <cell r="D75">
            <v>2677578753.9699998</v>
          </cell>
        </row>
        <row r="76">
          <cell r="C76">
            <v>184333455.16</v>
          </cell>
          <cell r="D76">
            <v>155010991.72231638</v>
          </cell>
        </row>
        <row r="77">
          <cell r="C77">
            <v>80055507</v>
          </cell>
          <cell r="D77">
            <v>179641105.05000001</v>
          </cell>
        </row>
        <row r="78">
          <cell r="C78">
            <v>375804432.14999998</v>
          </cell>
          <cell r="D78">
            <v>539844993.18000007</v>
          </cell>
        </row>
        <row r="79">
          <cell r="C79">
            <v>1505774398.7</v>
          </cell>
          <cell r="D79">
            <v>1176931028.1599998</v>
          </cell>
        </row>
        <row r="83">
          <cell r="C83">
            <v>450888321.17000002</v>
          </cell>
          <cell r="D83">
            <v>1314568321.1700001</v>
          </cell>
        </row>
        <row r="84">
          <cell r="C84">
            <v>202179443.08000001</v>
          </cell>
          <cell r="D84">
            <v>210075257.74000001</v>
          </cell>
        </row>
        <row r="85">
          <cell r="C85">
            <v>262940506.12</v>
          </cell>
          <cell r="D85">
            <v>262845506.12</v>
          </cell>
        </row>
        <row r="86">
          <cell r="C86">
            <v>157083900.97999999</v>
          </cell>
          <cell r="D86">
            <v>173195037.93000001</v>
          </cell>
        </row>
        <row r="87">
          <cell r="C87">
            <v>880883236.91999996</v>
          </cell>
          <cell r="D87">
            <v>880883236.91999996</v>
          </cell>
        </row>
        <row r="88">
          <cell r="C88">
            <v>268970080.58999997</v>
          </cell>
          <cell r="D88">
            <v>309950238.32999998</v>
          </cell>
        </row>
        <row r="89">
          <cell r="C89">
            <v>542822440.50999999</v>
          </cell>
          <cell r="D89">
            <v>565487350.50999999</v>
          </cell>
        </row>
        <row r="90">
          <cell r="C90">
            <v>403462086.24000001</v>
          </cell>
          <cell r="D90">
            <v>418399573.08999997</v>
          </cell>
        </row>
        <row r="91">
          <cell r="C91">
            <v>633124773.97000003</v>
          </cell>
          <cell r="D91">
            <v>687343673.97000003</v>
          </cell>
        </row>
        <row r="92">
          <cell r="C92">
            <v>578869200.41999996</v>
          </cell>
          <cell r="D92">
            <v>621841675.25999999</v>
          </cell>
        </row>
        <row r="93">
          <cell r="C93">
            <v>192500000</v>
          </cell>
          <cell r="D93">
            <v>192500000</v>
          </cell>
        </row>
        <row r="94">
          <cell r="C94">
            <v>28875000.059999999</v>
          </cell>
          <cell r="D94">
            <v>38500000.079999998</v>
          </cell>
        </row>
        <row r="100">
          <cell r="C100">
            <v>255855464.76999998</v>
          </cell>
          <cell r="D100">
            <v>255855464.44999999</v>
          </cell>
        </row>
        <row r="101">
          <cell r="C101">
            <v>202545588.28999999</v>
          </cell>
          <cell r="D101">
            <v>218209606.84999999</v>
          </cell>
        </row>
        <row r="112">
          <cell r="D112">
            <v>9372464.3200000003</v>
          </cell>
        </row>
        <row r="113">
          <cell r="C113">
            <v>130601049.43000001</v>
          </cell>
          <cell r="D113">
            <v>108347202.53</v>
          </cell>
        </row>
        <row r="114">
          <cell r="C114">
            <v>1571566667.6299999</v>
          </cell>
          <cell r="D114">
            <v>529885625.82999998</v>
          </cell>
        </row>
        <row r="115">
          <cell r="C115">
            <v>111139905.62</v>
          </cell>
          <cell r="D115">
            <v>96404998.260000005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280080258.41999996</v>
          </cell>
          <cell r="D120">
            <v>569286437.45000005</v>
          </cell>
        </row>
        <row r="121">
          <cell r="C121">
            <v>92510061.689999998</v>
          </cell>
          <cell r="D121">
            <v>112058821.01000001</v>
          </cell>
        </row>
        <row r="123">
          <cell r="C123">
            <v>150400363.16</v>
          </cell>
          <cell r="D123">
            <v>151444857.65000001</v>
          </cell>
        </row>
        <row r="124">
          <cell r="D124">
            <v>29644257.812999997</v>
          </cell>
        </row>
        <row r="125">
          <cell r="C125">
            <v>17043885.82</v>
          </cell>
          <cell r="D125">
            <v>17043885.82</v>
          </cell>
        </row>
        <row r="126">
          <cell r="C126">
            <v>685471848.86000001</v>
          </cell>
          <cell r="D126">
            <v>686188435.34000003</v>
          </cell>
        </row>
        <row r="134">
          <cell r="C134">
            <v>15249316475.958809</v>
          </cell>
          <cell r="D134">
            <v>13755916905.573952</v>
          </cell>
        </row>
        <row r="135">
          <cell r="C135">
            <v>1609439210.8591073</v>
          </cell>
          <cell r="D135">
            <v>1791410121.1122658</v>
          </cell>
        </row>
        <row r="137">
          <cell r="C137">
            <v>443968447</v>
          </cell>
          <cell r="D137">
            <v>515688586.09000003</v>
          </cell>
        </row>
        <row r="138">
          <cell r="C138">
            <v>1399414012.1400001</v>
          </cell>
          <cell r="D138">
            <v>2579669726.6864362</v>
          </cell>
        </row>
        <row r="139">
          <cell r="C139">
            <v>733522279.30999994</v>
          </cell>
          <cell r="D139">
            <v>733522279.30999994</v>
          </cell>
        </row>
        <row r="141">
          <cell r="C141">
            <v>5882975000</v>
          </cell>
          <cell r="D141">
            <v>5882975000</v>
          </cell>
        </row>
        <row r="142">
          <cell r="C142">
            <v>0</v>
          </cell>
          <cell r="D142">
            <v>0</v>
          </cell>
        </row>
        <row r="143">
          <cell r="C143">
            <v>2153308786.8600001</v>
          </cell>
          <cell r="D143">
            <v>1986510193.8700001</v>
          </cell>
        </row>
        <row r="145">
          <cell r="C145">
            <v>-944860575.63</v>
          </cell>
          <cell r="D145">
            <v>-277897690.63999999</v>
          </cell>
        </row>
        <row r="148">
          <cell r="C148">
            <v>-445999066.19999999</v>
          </cell>
          <cell r="D148">
            <v>-635219793.94000006</v>
          </cell>
        </row>
        <row r="149">
          <cell r="C149">
            <v>2549439893.7600002</v>
          </cell>
          <cell r="D149">
            <v>900813074.65715802</v>
          </cell>
        </row>
        <row r="155">
          <cell r="C155">
            <v>11327953.16</v>
          </cell>
          <cell r="D155">
            <v>0</v>
          </cell>
        </row>
      </sheetData>
      <sheetData sheetId="1"/>
      <sheetData sheetId="2"/>
      <sheetData sheetId="3">
        <row r="24">
          <cell r="E24">
            <v>1666526741.8599999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A7" t="str">
            <v>Даатгагчийн нэр:Бодь Даатгал ХК</v>
          </cell>
          <cell r="F7" t="str">
            <v>2023 оны 06 сарын 30-ны өдөр</v>
          </cell>
        </row>
        <row r="34">
          <cell r="C34" t="str">
            <v xml:space="preserve">ТАЙЛАН ГАРГАСАН:    </v>
          </cell>
        </row>
        <row r="36">
          <cell r="C36" t="str">
            <v xml:space="preserve"> Гүйцэтгэх захирал</v>
          </cell>
          <cell r="D36" t="str">
            <v xml:space="preserve">/…............................./   </v>
          </cell>
          <cell r="F36" t="str">
            <v>/................................./</v>
          </cell>
        </row>
        <row r="38">
          <cell r="C38" t="str">
            <v xml:space="preserve"> Ерөнхий нягтлан бодогч  </v>
          </cell>
          <cell r="D38" t="str">
            <v>/…........................../</v>
          </cell>
          <cell r="F38" t="str">
            <v>/................................/</v>
          </cell>
        </row>
        <row r="40">
          <cell r="C40" t="str">
            <v>...................................................</v>
          </cell>
          <cell r="D40" t="str">
            <v xml:space="preserve">/................................../   </v>
          </cell>
          <cell r="F40" t="str">
            <v>/................................/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K12">
            <v>556562418.84000015</v>
          </cell>
        </row>
      </sheetData>
      <sheetData sheetId="20">
        <row r="12">
          <cell r="K12">
            <v>945161513.51000035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04101a"/>
      <sheetName val="i.04101"/>
      <sheetName val="i.04102a"/>
      <sheetName val="i.04102"/>
      <sheetName val="i.04103"/>
      <sheetName val="i.04104"/>
      <sheetName val="i.04105"/>
      <sheetName val="i.04106"/>
      <sheetName val="i.04107"/>
      <sheetName val="i.04108"/>
      <sheetName val="i.04109"/>
      <sheetName val="i.04110"/>
      <sheetName val="i.04111"/>
      <sheetName val="i.04112"/>
      <sheetName val="i.04113"/>
      <sheetName val="i.04114"/>
      <sheetName val="i.04115"/>
      <sheetName val="i.04116"/>
      <sheetName val="i.04117"/>
      <sheetName val="i.04118a"/>
      <sheetName val="i.04118b"/>
      <sheetName val="i.04144a"/>
      <sheetName val="i.04144"/>
      <sheetName val="i.04145"/>
      <sheetName val="i.04148"/>
      <sheetName val="i.04152"/>
      <sheetName val="i.04153"/>
      <sheetName val="i.04153A"/>
      <sheetName val="i.04153a."/>
      <sheetName val="i.04154"/>
      <sheetName val="i.04off1"/>
      <sheetName val="i.04off2"/>
      <sheetName val="УБХНС тооцоолол"/>
      <sheetName val="ХМУХД"/>
      <sheetName val="i.04156a"/>
      <sheetName val="i.04156b"/>
      <sheetName val="i.04156c"/>
      <sheetName val="i.04156d"/>
      <sheetName val="i.04156e"/>
      <sheetName val="i.04156f"/>
      <sheetName val="i.04156g"/>
      <sheetName val="i.04156h"/>
      <sheetName val="i.04156"/>
      <sheetName val="i.04157"/>
      <sheetName val="i.04158"/>
      <sheetName val="i.04159"/>
      <sheetName val="i.04160a"/>
      <sheetName val="i.04160"/>
      <sheetName val="i.04161"/>
      <sheetName val="i.04164"/>
      <sheetName val="i.04165"/>
      <sheetName val="i.04166a"/>
      <sheetName val="i.04166"/>
      <sheetName val="i.04167"/>
      <sheetName val="i.04168"/>
      <sheetName val="i.04169"/>
      <sheetName val="i.04171"/>
      <sheetName val="for negtgel"/>
    </sheetNames>
    <sheetDataSet>
      <sheetData sheetId="0">
        <row r="7">
          <cell r="C7" t="str">
            <v>2023 оны 01-р сарын 01</v>
          </cell>
          <cell r="D7" t="str">
            <v>2023 оны 06-р сарын 30</v>
          </cell>
        </row>
      </sheetData>
      <sheetData sheetId="1">
        <row r="16">
          <cell r="D16">
            <v>860396748.99000001</v>
          </cell>
          <cell r="E16">
            <v>663319757.71999979</v>
          </cell>
        </row>
        <row r="87">
          <cell r="E87">
            <v>5882975000</v>
          </cell>
        </row>
        <row r="88">
          <cell r="E88">
            <v>-277897690.63999999</v>
          </cell>
        </row>
        <row r="89">
          <cell r="E89">
            <v>1986510193.8700001</v>
          </cell>
        </row>
        <row r="90">
          <cell r="E90">
            <v>0</v>
          </cell>
        </row>
        <row r="91">
          <cell r="E91">
            <v>-635219793.94000006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900813074.65715802</v>
          </cell>
        </row>
        <row r="95">
          <cell r="E95">
            <v>7857180783.9471569</v>
          </cell>
        </row>
      </sheetData>
      <sheetData sheetId="2">
        <row r="6">
          <cell r="C6">
            <v>32748253025.199997</v>
          </cell>
          <cell r="D6">
            <v>13292256707.240007</v>
          </cell>
        </row>
        <row r="7">
          <cell r="C7">
            <v>928811432.1700002</v>
          </cell>
          <cell r="D7">
            <v>380800173.93000019</v>
          </cell>
        </row>
        <row r="8">
          <cell r="C8">
            <v>2349095124.04</v>
          </cell>
          <cell r="D8">
            <v>587353049.22000003</v>
          </cell>
        </row>
        <row r="9">
          <cell r="C9">
            <v>2228366312.5599999</v>
          </cell>
          <cell r="D9">
            <v>1141931215.5999999</v>
          </cell>
        </row>
        <row r="10">
          <cell r="C10">
            <v>216502983</v>
          </cell>
          <cell r="D10">
            <v>32450842</v>
          </cell>
        </row>
        <row r="11">
          <cell r="C11">
            <v>1091033362.48</v>
          </cell>
          <cell r="D11">
            <v>756459596.75999999</v>
          </cell>
        </row>
        <row r="12">
          <cell r="C12">
            <v>0</v>
          </cell>
        </row>
        <row r="13">
          <cell r="C13">
            <v>1153720.6099999472</v>
          </cell>
          <cell r="D13">
            <v>28409618.600000001</v>
          </cell>
        </row>
        <row r="14">
          <cell r="C14">
            <v>0</v>
          </cell>
        </row>
        <row r="15">
          <cell r="C15">
            <v>6700000</v>
          </cell>
          <cell r="D15">
            <v>2640000</v>
          </cell>
        </row>
        <row r="16">
          <cell r="C16">
            <v>0</v>
          </cell>
        </row>
        <row r="17">
          <cell r="C17">
            <v>528.89</v>
          </cell>
          <cell r="D17">
            <v>11049888.380000001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80433935.870000005</v>
          </cell>
          <cell r="D20">
            <v>316914.36</v>
          </cell>
        </row>
        <row r="21">
          <cell r="C21">
            <v>587680899.24000001</v>
          </cell>
          <cell r="D21">
            <v>56791733.579999998</v>
          </cell>
        </row>
        <row r="22">
          <cell r="C22">
            <v>20096978.079999998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40785054.43</v>
          </cell>
          <cell r="D26">
            <v>4200283.46</v>
          </cell>
        </row>
        <row r="27">
          <cell r="C27">
            <v>8168351343.8199997</v>
          </cell>
          <cell r="D27">
            <v>2037878390.8399999</v>
          </cell>
        </row>
        <row r="28">
          <cell r="C28">
            <v>0</v>
          </cell>
        </row>
        <row r="29">
          <cell r="C29">
            <v>-7944188661.6611881</v>
          </cell>
          <cell r="D29">
            <v>-1493399570.3848586</v>
          </cell>
        </row>
        <row r="30">
          <cell r="C30">
            <v>-11647229601.77</v>
          </cell>
          <cell r="D30">
            <v>-936548826.79999995</v>
          </cell>
        </row>
        <row r="31">
          <cell r="C31">
            <v>14587263841.23</v>
          </cell>
          <cell r="D31">
            <v>7867341770.9800014</v>
          </cell>
        </row>
        <row r="32">
          <cell r="C32">
            <v>1002366198.7791071</v>
          </cell>
          <cell r="D32">
            <v>181970910.25315857</v>
          </cell>
        </row>
        <row r="34">
          <cell r="C34">
            <v>0</v>
          </cell>
          <cell r="D34">
            <v>71720139.089999989</v>
          </cell>
        </row>
        <row r="35">
          <cell r="C35">
            <v>0</v>
          </cell>
          <cell r="D35">
            <v>1180255714.5464363</v>
          </cell>
        </row>
        <row r="36">
          <cell r="C36">
            <v>0</v>
          </cell>
          <cell r="D36">
            <v>0</v>
          </cell>
        </row>
        <row r="37">
          <cell r="C37">
            <v>-52793339.379999995</v>
          </cell>
          <cell r="D37">
            <v>29322463.437683612</v>
          </cell>
        </row>
        <row r="38">
          <cell r="C38">
            <v>-80055507</v>
          </cell>
          <cell r="D38">
            <v>-99585598.050000012</v>
          </cell>
        </row>
        <row r="39">
          <cell r="C39">
            <v>1174060449.6700001</v>
          </cell>
          <cell r="D39">
            <v>396508428.28999996</v>
          </cell>
        </row>
        <row r="40">
          <cell r="C40">
            <v>1928556909.3099999</v>
          </cell>
          <cell r="D40">
            <v>1270018313.5699999</v>
          </cell>
        </row>
        <row r="41">
          <cell r="C41">
            <v>1507284368.3032999</v>
          </cell>
          <cell r="D41">
            <v>782142715.76999998</v>
          </cell>
        </row>
        <row r="42">
          <cell r="C42">
            <v>192549388.3105</v>
          </cell>
          <cell r="D42">
            <v>97548853.799999997</v>
          </cell>
        </row>
        <row r="43">
          <cell r="C43">
            <v>200637748.80000001</v>
          </cell>
          <cell r="D43">
            <v>48525027.399999999</v>
          </cell>
        </row>
        <row r="44">
          <cell r="C44">
            <v>63847023.740000002</v>
          </cell>
          <cell r="D44">
            <v>17770336.740000002</v>
          </cell>
        </row>
        <row r="45">
          <cell r="C45">
            <v>8509474</v>
          </cell>
          <cell r="D45">
            <v>7455050</v>
          </cell>
        </row>
        <row r="46">
          <cell r="C46">
            <v>35303438.149999999</v>
          </cell>
          <cell r="D46">
            <v>14782016.789999999</v>
          </cell>
        </row>
        <row r="47">
          <cell r="C47">
            <v>758769933.65999997</v>
          </cell>
          <cell r="D47">
            <v>310995901.75999999</v>
          </cell>
        </row>
        <row r="48">
          <cell r="C48">
            <v>4659700</v>
          </cell>
          <cell r="D48">
            <v>4902066</v>
          </cell>
        </row>
        <row r="49">
          <cell r="C49">
            <v>0</v>
          </cell>
        </row>
        <row r="50">
          <cell r="C50">
            <v>34340372.659999996</v>
          </cell>
          <cell r="D50">
            <v>8649609</v>
          </cell>
        </row>
        <row r="51">
          <cell r="C51">
            <v>177075.06</v>
          </cell>
          <cell r="D51">
            <v>877620</v>
          </cell>
        </row>
        <row r="52">
          <cell r="C52">
            <v>25591774.399999999</v>
          </cell>
          <cell r="D52">
            <v>31177557</v>
          </cell>
        </row>
        <row r="53">
          <cell r="C53">
            <v>330340351.14889997</v>
          </cell>
          <cell r="D53">
            <v>148281089.94999999</v>
          </cell>
        </row>
        <row r="54">
          <cell r="C54">
            <v>156170000</v>
          </cell>
          <cell r="D54">
            <v>85047999.840000004</v>
          </cell>
        </row>
        <row r="55">
          <cell r="C55">
            <v>0</v>
          </cell>
        </row>
        <row r="56">
          <cell r="C56">
            <v>16000205</v>
          </cell>
          <cell r="D56">
            <v>7570961.9000000004</v>
          </cell>
        </row>
        <row r="57">
          <cell r="C57">
            <v>4480200</v>
          </cell>
          <cell r="D57">
            <v>379490</v>
          </cell>
        </row>
        <row r="58">
          <cell r="C58">
            <v>23630473</v>
          </cell>
          <cell r="D58">
            <v>7640000</v>
          </cell>
        </row>
        <row r="59">
          <cell r="C59">
            <v>122818114.5838</v>
          </cell>
          <cell r="D59">
            <v>21727116</v>
          </cell>
        </row>
        <row r="60">
          <cell r="C60">
            <v>241820411.87</v>
          </cell>
          <cell r="D60">
            <v>27647620</v>
          </cell>
        </row>
        <row r="61">
          <cell r="C61">
            <v>1768193303.5977001</v>
          </cell>
          <cell r="D61">
            <v>771047404.72000003</v>
          </cell>
        </row>
        <row r="62">
          <cell r="C62">
            <v>211351576.23910001</v>
          </cell>
          <cell r="D62">
            <v>95402364.349999994</v>
          </cell>
        </row>
        <row r="63">
          <cell r="C63">
            <v>10904702</v>
          </cell>
          <cell r="D63">
            <v>1417333.5</v>
          </cell>
        </row>
        <row r="64">
          <cell r="C64">
            <v>227729865</v>
          </cell>
          <cell r="D64">
            <v>111363439.09999999</v>
          </cell>
        </row>
        <row r="65">
          <cell r="C65">
            <v>73642063.790000007</v>
          </cell>
          <cell r="D65">
            <v>29941275</v>
          </cell>
        </row>
        <row r="66">
          <cell r="C66">
            <v>69747103.909999996</v>
          </cell>
          <cell r="D66">
            <v>30547308.759999998</v>
          </cell>
        </row>
        <row r="67">
          <cell r="C67">
            <v>428753522.88999999</v>
          </cell>
          <cell r="D67">
            <v>323221454.35000002</v>
          </cell>
        </row>
        <row r="68">
          <cell r="C68">
            <v>24987460</v>
          </cell>
          <cell r="D68">
            <v>6255776</v>
          </cell>
        </row>
        <row r="69">
          <cell r="C69">
            <v>0</v>
          </cell>
          <cell r="D69">
            <v>50000</v>
          </cell>
        </row>
        <row r="70">
          <cell r="C70">
            <v>421494902.94999999</v>
          </cell>
          <cell r="D70">
            <v>260801961.22</v>
          </cell>
        </row>
        <row r="71">
          <cell r="C71">
            <v>10037853.710000001</v>
          </cell>
          <cell r="D71">
            <v>5818069.3300000001</v>
          </cell>
        </row>
        <row r="72">
          <cell r="C72">
            <v>27345721</v>
          </cell>
          <cell r="D72">
            <v>19155130</v>
          </cell>
        </row>
        <row r="73">
          <cell r="C73">
            <v>81000</v>
          </cell>
          <cell r="D73">
            <v>0</v>
          </cell>
        </row>
        <row r="74">
          <cell r="C74">
            <v>536006143.49000001</v>
          </cell>
          <cell r="D74">
            <v>246222037</v>
          </cell>
        </row>
        <row r="75">
          <cell r="C75">
            <v>0</v>
          </cell>
          <cell r="D75">
            <v>0</v>
          </cell>
        </row>
        <row r="76">
          <cell r="C76">
            <v>9762781</v>
          </cell>
          <cell r="D76">
            <v>61462027.039999999</v>
          </cell>
        </row>
        <row r="77">
          <cell r="C77">
            <v>10747690</v>
          </cell>
          <cell r="D77">
            <v>4511030</v>
          </cell>
        </row>
        <row r="78">
          <cell r="C78">
            <v>52595168.100000001</v>
          </cell>
          <cell r="D78">
            <v>20177566</v>
          </cell>
        </row>
        <row r="79">
          <cell r="C79">
            <v>135566929.29620001</v>
          </cell>
          <cell r="D79">
            <v>16703453</v>
          </cell>
        </row>
        <row r="80">
          <cell r="C80">
            <v>422902510.61000001</v>
          </cell>
          <cell r="D80">
            <v>37503540</v>
          </cell>
        </row>
        <row r="81">
          <cell r="C81">
            <v>106536820.2</v>
          </cell>
          <cell r="D81">
            <v>40994114.780000001</v>
          </cell>
        </row>
        <row r="82">
          <cell r="C82">
            <v>0</v>
          </cell>
          <cell r="D82">
            <v>-67285681</v>
          </cell>
        </row>
        <row r="83">
          <cell r="C83">
            <v>0</v>
          </cell>
        </row>
        <row r="84">
          <cell r="C84">
            <v>85844229.798700005</v>
          </cell>
          <cell r="D84">
            <v>41315651.990000002</v>
          </cell>
        </row>
        <row r="85">
          <cell r="C85">
            <v>54354361</v>
          </cell>
          <cell r="D85">
            <v>18000000</v>
          </cell>
        </row>
        <row r="86">
          <cell r="C86">
            <v>100593047.83</v>
          </cell>
        </row>
        <row r="87">
          <cell r="C87">
            <v>669158855.40999997</v>
          </cell>
          <cell r="D87">
            <v>100641794.14</v>
          </cell>
        </row>
        <row r="88">
          <cell r="C88">
            <v>5344496.3148999996</v>
          </cell>
        </row>
        <row r="89">
          <cell r="C89">
            <v>0</v>
          </cell>
        </row>
        <row r="90">
          <cell r="C90">
            <v>62688769.719999999</v>
          </cell>
        </row>
        <row r="91">
          <cell r="C91">
            <v>0</v>
          </cell>
        </row>
        <row r="92">
          <cell r="C92">
            <v>13579432.98</v>
          </cell>
          <cell r="D92">
            <v>300209301.28999996</v>
          </cell>
        </row>
        <row r="93">
          <cell r="C93">
            <v>109103389.14000002</v>
          </cell>
          <cell r="D93">
            <v>76750948.512999997</v>
          </cell>
        </row>
      </sheetData>
      <sheetData sheetId="3">
        <row r="24">
          <cell r="E24">
            <v>1666526741.8599999</v>
          </cell>
        </row>
        <row r="42">
          <cell r="E42">
            <v>-1155439807.1354127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A7" t="str">
            <v>Даатгагчийн нэр:Бодь Даатгал ХК</v>
          </cell>
          <cell r="F7" t="str">
            <v>2023 оны 06 сарын 30-ны өдөр</v>
          </cell>
        </row>
        <row r="32">
          <cell r="C32" t="str">
            <v>тамга тэмдэг</v>
          </cell>
        </row>
        <row r="34">
          <cell r="C34" t="str">
            <v xml:space="preserve">ТАЙЛАН ГАРГАСАН:    </v>
          </cell>
        </row>
        <row r="36">
          <cell r="C36" t="str">
            <v xml:space="preserve"> Гүйцэтгэх захирал</v>
          </cell>
          <cell r="D36" t="str">
            <v xml:space="preserve">/…............................./   </v>
          </cell>
          <cell r="F36" t="str">
            <v>/................................./</v>
          </cell>
        </row>
        <row r="38">
          <cell r="C38" t="str">
            <v xml:space="preserve"> Ерөнхий нягтлан бодогч  </v>
          </cell>
          <cell r="D38" t="str">
            <v>/…........................../</v>
          </cell>
          <cell r="F38" t="str">
            <v>/................................/</v>
          </cell>
        </row>
        <row r="40">
          <cell r="C40" t="str">
            <v>...................................................</v>
          </cell>
          <cell r="D40" t="str">
            <v xml:space="preserve">/................................../   </v>
          </cell>
          <cell r="F40" t="str">
            <v>/................................/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K12">
            <v>556562418.84000015</v>
          </cell>
        </row>
      </sheetData>
      <sheetData sheetId="20">
        <row r="12">
          <cell r="K12">
            <v>945161513.51000035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77"/>
  <sheetViews>
    <sheetView tabSelected="1" workbookViewId="0">
      <selection activeCell="G61" sqref="G61"/>
    </sheetView>
  </sheetViews>
  <sheetFormatPr defaultColWidth="9.109375" defaultRowHeight="13.2" x14ac:dyDescent="0.25"/>
  <cols>
    <col min="1" max="1" width="5.33203125" style="1" customWidth="1"/>
    <col min="2" max="2" width="61.33203125" style="5" customWidth="1"/>
    <col min="3" max="3" width="8.109375" style="75" customWidth="1"/>
    <col min="4" max="5" width="23.109375" style="4" customWidth="1"/>
    <col min="6" max="16384" width="9.109375" style="4"/>
  </cols>
  <sheetData>
    <row r="1" spans="1:24" ht="27" customHeight="1" x14ac:dyDescent="0.25">
      <c r="B1" s="2"/>
      <c r="C1" s="169"/>
      <c r="D1" s="169"/>
      <c r="E1" s="169"/>
    </row>
    <row r="2" spans="1:24" x14ac:dyDescent="0.25">
      <c r="C2" s="169"/>
      <c r="D2" s="169"/>
      <c r="E2" s="169"/>
    </row>
    <row r="3" spans="1:24" x14ac:dyDescent="0.25">
      <c r="C3" s="3"/>
      <c r="D3" s="3"/>
      <c r="E3" s="3"/>
    </row>
    <row r="4" spans="1:24" ht="15" customHeight="1" x14ac:dyDescent="0.25">
      <c r="A4" s="170" t="s">
        <v>0</v>
      </c>
      <c r="B4" s="170"/>
      <c r="C4" s="170"/>
      <c r="D4" s="170"/>
      <c r="E4" s="170"/>
    </row>
    <row r="5" spans="1:24" x14ac:dyDescent="0.25">
      <c r="A5" s="7"/>
      <c r="B5" s="8"/>
      <c r="C5" s="9"/>
      <c r="D5" s="6"/>
      <c r="E5" s="6"/>
    </row>
    <row r="6" spans="1:24" customFormat="1" ht="12.75" customHeight="1" x14ac:dyDescent="0.3">
      <c r="A6" s="171" t="str">
        <f>+[1]i.04108!A7</f>
        <v>Даатгагчийн нэр:Бодь Даатгал ХК</v>
      </c>
      <c r="B6" s="171"/>
      <c r="C6" s="10"/>
      <c r="D6" s="172" t="str">
        <f>+[1]i.04108!F7</f>
        <v>2023 оны 06 сарын 30-ны өдөр</v>
      </c>
      <c r="E6" s="17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customFormat="1" ht="12.75" customHeight="1" x14ac:dyDescent="0.3">
      <c r="A7" s="12"/>
      <c r="B7" s="13"/>
      <c r="C7" s="10"/>
      <c r="E7" s="14" t="s">
        <v>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26.4" x14ac:dyDescent="0.25">
      <c r="A8" s="15" t="s">
        <v>2</v>
      </c>
      <c r="B8" s="16" t="s">
        <v>3</v>
      </c>
      <c r="C8" s="17" t="s">
        <v>4</v>
      </c>
      <c r="D8" s="17" t="str">
        <f>+[1]i.04101a!C7</f>
        <v>2023 оны 01-р сарын 01</v>
      </c>
      <c r="E8" s="17" t="str">
        <f>+[1]i.04101a!D7</f>
        <v>2023 оны 06-р сарын 30</v>
      </c>
    </row>
    <row r="9" spans="1:24" x14ac:dyDescent="0.25">
      <c r="A9" s="18" t="s">
        <v>5</v>
      </c>
      <c r="B9" s="19" t="s">
        <v>6</v>
      </c>
      <c r="C9" s="20" t="s">
        <v>7</v>
      </c>
      <c r="D9" s="19">
        <v>1</v>
      </c>
      <c r="E9" s="19">
        <v>2</v>
      </c>
    </row>
    <row r="10" spans="1:24" s="24" customFormat="1" x14ac:dyDescent="0.25">
      <c r="A10" s="21">
        <v>1</v>
      </c>
      <c r="B10" s="22" t="s">
        <v>8</v>
      </c>
      <c r="C10" s="20">
        <v>1</v>
      </c>
      <c r="D10" s="23"/>
      <c r="E10" s="23"/>
    </row>
    <row r="11" spans="1:24" s="24" customFormat="1" x14ac:dyDescent="0.25">
      <c r="A11" s="25" t="s">
        <v>9</v>
      </c>
      <c r="B11" s="26" t="s">
        <v>10</v>
      </c>
      <c r="C11" s="20">
        <f>+C10+1</f>
        <v>2</v>
      </c>
      <c r="D11" s="23"/>
      <c r="E11" s="23"/>
    </row>
    <row r="12" spans="1:24" x14ac:dyDescent="0.25">
      <c r="A12" s="27" t="s">
        <v>11</v>
      </c>
      <c r="B12" s="28" t="s">
        <v>12</v>
      </c>
      <c r="C12" s="29">
        <v>3</v>
      </c>
      <c r="D12" s="30">
        <f>+[1]i.04101a!C9+[1]i.04101a!C10+[1]i.04101a!C11</f>
        <v>2161280.11</v>
      </c>
      <c r="E12" s="30">
        <f>+[1]i.04101a!D9+[1]i.04101a!D10+[1]i.04101a!D11</f>
        <v>0</v>
      </c>
    </row>
    <row r="13" spans="1:24" x14ac:dyDescent="0.25">
      <c r="A13" s="27" t="s">
        <v>13</v>
      </c>
      <c r="B13" s="28" t="s">
        <v>14</v>
      </c>
      <c r="C13" s="29">
        <f>+C12+1</f>
        <v>4</v>
      </c>
      <c r="D13" s="30">
        <f>+[1]i.04101a!C12+[1]i.04101a!C13+[1]i.04101a!C14</f>
        <v>858235468.88</v>
      </c>
      <c r="E13" s="30">
        <f>+[1]i.04101a!D12+[1]i.04101a!D13+[1]i.04101a!D14</f>
        <v>663319757.71999979</v>
      </c>
    </row>
    <row r="14" spans="1:24" x14ac:dyDescent="0.25">
      <c r="A14" s="27" t="s">
        <v>15</v>
      </c>
      <c r="B14" s="28" t="s">
        <v>16</v>
      </c>
      <c r="C14" s="29">
        <v>5</v>
      </c>
      <c r="D14" s="30">
        <f>+[1]i.04101a!C15+[1]i.04101a!C16+[1]i.04101a!C17+[1]i.04101a!C18+[1]i.04101a!C19+[1]i.04101a!C20+[1]i.04101a!C21+[1]i.04101a!C22+[1]i.04101a!C23+[1]i.04101a!C24</f>
        <v>0</v>
      </c>
      <c r="E14" s="30">
        <f>+[1]i.04101a!D15+[1]i.04101a!D16+[1]i.04101a!D17+[1]i.04101a!D18+[1]i.04101a!D19+[1]i.04101a!D20+[1]i.04101a!D21+[1]i.04101a!D22+[1]i.04101a!D23+[1]i.04101a!D24</f>
        <v>0</v>
      </c>
    </row>
    <row r="15" spans="1:24" x14ac:dyDescent="0.25">
      <c r="A15" s="27" t="s">
        <v>17</v>
      </c>
      <c r="B15" s="28" t="s">
        <v>18</v>
      </c>
      <c r="C15" s="29">
        <f t="shared" ref="C15:C78" si="0">+C14+1</f>
        <v>6</v>
      </c>
      <c r="D15" s="30">
        <f>+[1]i.04101a!C25+[1]i.04101a!C26+[1]i.04101a!C27+[1]i.04101a!C28+[1]i.04101a!C29</f>
        <v>0</v>
      </c>
      <c r="E15" s="30">
        <f>+[1]i.04101a!D25+[1]i.04101a!D26+[1]i.04101a!D27+[1]i.04101a!D28+[1]i.04101a!D29</f>
        <v>0</v>
      </c>
    </row>
    <row r="16" spans="1:24" x14ac:dyDescent="0.25">
      <c r="A16" s="25" t="s">
        <v>19</v>
      </c>
      <c r="B16" s="31" t="s">
        <v>20</v>
      </c>
      <c r="C16" s="20">
        <f t="shared" si="0"/>
        <v>7</v>
      </c>
      <c r="D16" s="32">
        <f>SUM(D12:D15)</f>
        <v>860396748.99000001</v>
      </c>
      <c r="E16" s="32">
        <f>SUM(E12:E15)</f>
        <v>663319757.71999979</v>
      </c>
    </row>
    <row r="17" spans="1:5" x14ac:dyDescent="0.25">
      <c r="A17" s="25" t="s">
        <v>21</v>
      </c>
      <c r="B17" s="31" t="s">
        <v>22</v>
      </c>
      <c r="C17" s="20">
        <f t="shared" si="0"/>
        <v>8</v>
      </c>
      <c r="D17" s="23"/>
      <c r="E17" s="23"/>
    </row>
    <row r="18" spans="1:5" x14ac:dyDescent="0.25">
      <c r="A18" s="27" t="s">
        <v>23</v>
      </c>
      <c r="B18" s="33" t="s">
        <v>24</v>
      </c>
      <c r="C18" s="29">
        <f t="shared" si="0"/>
        <v>9</v>
      </c>
      <c r="D18" s="30">
        <f>+[1]i.04101a!C30-[1]i.04101a!C31</f>
        <v>4477490995.25</v>
      </c>
      <c r="E18" s="30">
        <f>+[1]i.04101a!D30-[1]i.04101a!D31</f>
        <v>2941111692.8200002</v>
      </c>
    </row>
    <row r="19" spans="1:5" x14ac:dyDescent="0.25">
      <c r="A19" s="27" t="s">
        <v>25</v>
      </c>
      <c r="B19" s="33" t="s">
        <v>26</v>
      </c>
      <c r="C19" s="29">
        <f t="shared" si="0"/>
        <v>10</v>
      </c>
      <c r="D19" s="30">
        <f>+[1]i.04101a!C32-[1]i.04101a!C33</f>
        <v>538057088.65999997</v>
      </c>
      <c r="E19" s="30">
        <f>+[1]i.04101a!D32-[1]i.04101a!D33</f>
        <v>461715501.27999997</v>
      </c>
    </row>
    <row r="20" spans="1:5" x14ac:dyDescent="0.25">
      <c r="A20" s="27" t="s">
        <v>27</v>
      </c>
      <c r="B20" s="33" t="s">
        <v>28</v>
      </c>
      <c r="C20" s="29">
        <f t="shared" si="0"/>
        <v>11</v>
      </c>
      <c r="D20" s="30">
        <f>+[1]i.04101a!C34-[1]i.04101a!C35+[1]i.04101a!C36-[1]i.04101a!C37+[1]i.04101a!C38-[1]i.04101a!C39</f>
        <v>0</v>
      </c>
      <c r="E20" s="30">
        <f>+[1]i.04101a!D34-[1]i.04101a!D35+[1]i.04101a!D36-[1]i.04101a!D37+[1]i.04101a!D38-[1]i.04101a!D39</f>
        <v>0</v>
      </c>
    </row>
    <row r="21" spans="1:5" x14ac:dyDescent="0.25">
      <c r="A21" s="25" t="s">
        <v>29</v>
      </c>
      <c r="B21" s="34" t="s">
        <v>30</v>
      </c>
      <c r="C21" s="20">
        <f t="shared" si="0"/>
        <v>12</v>
      </c>
      <c r="D21" s="32">
        <f>SUM(D18:D20)</f>
        <v>5015548083.9099998</v>
      </c>
      <c r="E21" s="32">
        <f>SUM(E18:E20)</f>
        <v>3402827194.1000004</v>
      </c>
    </row>
    <row r="22" spans="1:5" x14ac:dyDescent="0.25">
      <c r="A22" s="25" t="s">
        <v>31</v>
      </c>
      <c r="B22" s="31" t="s">
        <v>32</v>
      </c>
      <c r="C22" s="20">
        <f t="shared" si="0"/>
        <v>13</v>
      </c>
      <c r="D22" s="32"/>
      <c r="E22" s="32"/>
    </row>
    <row r="23" spans="1:5" x14ac:dyDescent="0.25">
      <c r="A23" s="27" t="s">
        <v>33</v>
      </c>
      <c r="B23" s="33" t="s">
        <v>34</v>
      </c>
      <c r="C23" s="29">
        <f t="shared" si="0"/>
        <v>14</v>
      </c>
      <c r="D23" s="30">
        <f>+[1]i.04101a!C40-[1]i.04101a!C41+[1]i.04101a!C111</f>
        <v>1932401832.8325</v>
      </c>
      <c r="E23" s="30">
        <f>+[1]i.04101a!D40-[1]i.04101a!D41+[1]i.04101a!D111</f>
        <v>3181330479.4005003</v>
      </c>
    </row>
    <row r="24" spans="1:5" x14ac:dyDescent="0.25">
      <c r="A24" s="25" t="s">
        <v>35</v>
      </c>
      <c r="B24" s="34" t="s">
        <v>36</v>
      </c>
      <c r="C24" s="20">
        <f t="shared" si="0"/>
        <v>15</v>
      </c>
      <c r="D24" s="32">
        <f>D23</f>
        <v>1932401832.8325</v>
      </c>
      <c r="E24" s="32">
        <f>E23</f>
        <v>3181330479.4005003</v>
      </c>
    </row>
    <row r="25" spans="1:5" x14ac:dyDescent="0.25">
      <c r="A25" s="25" t="s">
        <v>37</v>
      </c>
      <c r="B25" s="31" t="s">
        <v>38</v>
      </c>
      <c r="C25" s="20">
        <f t="shared" si="0"/>
        <v>16</v>
      </c>
      <c r="D25" s="32"/>
      <c r="E25" s="32"/>
    </row>
    <row r="26" spans="1:5" x14ac:dyDescent="0.25">
      <c r="A26" s="27" t="s">
        <v>39</v>
      </c>
      <c r="B26" s="33" t="s">
        <v>40</v>
      </c>
      <c r="C26" s="29">
        <f t="shared" si="0"/>
        <v>17</v>
      </c>
      <c r="D26" s="30">
        <f>+[1]i.04101a!C43+[1]i.04101a!C42</f>
        <v>1954906.6500000001</v>
      </c>
      <c r="E26" s="30">
        <f>+[1]i.04101a!D43+[1]i.04101a!D42</f>
        <v>20140381.059999999</v>
      </c>
    </row>
    <row r="27" spans="1:5" x14ac:dyDescent="0.25">
      <c r="A27" s="27" t="s">
        <v>41</v>
      </c>
      <c r="B27" s="33" t="s">
        <v>42</v>
      </c>
      <c r="C27" s="29">
        <f t="shared" si="0"/>
        <v>18</v>
      </c>
      <c r="D27" s="30">
        <f>[1]i.04101a!C155</f>
        <v>11327953.16</v>
      </c>
      <c r="E27" s="30">
        <f>[1]i.04101a!D155</f>
        <v>0</v>
      </c>
    </row>
    <row r="28" spans="1:5" x14ac:dyDescent="0.25">
      <c r="A28" s="27" t="s">
        <v>43</v>
      </c>
      <c r="B28" s="35" t="s">
        <v>44</v>
      </c>
      <c r="C28" s="29">
        <f t="shared" si="0"/>
        <v>19</v>
      </c>
      <c r="D28" s="30">
        <f>+[1]i.04101a!C44</f>
        <v>0</v>
      </c>
      <c r="E28" s="30">
        <f>+[1]i.04101a!D44</f>
        <v>0</v>
      </c>
    </row>
    <row r="29" spans="1:5" x14ac:dyDescent="0.25">
      <c r="A29" s="27" t="s">
        <v>45</v>
      </c>
      <c r="B29" s="35" t="s">
        <v>46</v>
      </c>
      <c r="C29" s="29">
        <f t="shared" si="0"/>
        <v>20</v>
      </c>
      <c r="D29" s="30">
        <f>+[1]i.04101a!C66+[1]i.04101a!C67+[1]i.04101a!C68+[1]i.04101a!C69+[1]i.04101a!C70</f>
        <v>66583606.32</v>
      </c>
      <c r="E29" s="30">
        <f>+[1]i.04101a!D66+[1]i.04101a!D67+[1]i.04101a!D68+[1]i.04101a!D69+[1]i.04101a!D70</f>
        <v>186880920.78</v>
      </c>
    </row>
    <row r="30" spans="1:5" x14ac:dyDescent="0.25">
      <c r="A30" s="27" t="s">
        <v>47</v>
      </c>
      <c r="B30" s="35" t="s">
        <v>48</v>
      </c>
      <c r="C30" s="29">
        <f t="shared" si="0"/>
        <v>21</v>
      </c>
      <c r="D30" s="30">
        <f>+[1]i.04101a!C71+[1]i.04101a!C72</f>
        <v>1848227279.75</v>
      </c>
      <c r="E30" s="30">
        <f>+[1]i.04101a!D71+[1]i.04101a!D72</f>
        <v>356421907.06</v>
      </c>
    </row>
    <row r="31" spans="1:5" x14ac:dyDescent="0.25">
      <c r="A31" s="27" t="s">
        <v>49</v>
      </c>
      <c r="B31" s="35" t="s">
        <v>50</v>
      </c>
      <c r="C31" s="29">
        <f t="shared" si="0"/>
        <v>22</v>
      </c>
      <c r="D31" s="30">
        <f>+[1]i.04101a!C73-[1]i.04101a!C74</f>
        <v>1404496</v>
      </c>
      <c r="E31" s="30">
        <f>+[1]i.04101a!D73-[1]i.04101a!D74</f>
        <v>1404496</v>
      </c>
    </row>
    <row r="32" spans="1:5" x14ac:dyDescent="0.25">
      <c r="A32" s="25" t="s">
        <v>51</v>
      </c>
      <c r="B32" s="36" t="s">
        <v>52</v>
      </c>
      <c r="C32" s="20">
        <f t="shared" si="0"/>
        <v>23</v>
      </c>
      <c r="D32" s="32">
        <f>SUM(D26:D31)</f>
        <v>1929498241.8800001</v>
      </c>
      <c r="E32" s="32">
        <f>SUM(E26:E31)</f>
        <v>564847704.89999998</v>
      </c>
    </row>
    <row r="33" spans="1:7" x14ac:dyDescent="0.25">
      <c r="A33" s="25" t="s">
        <v>53</v>
      </c>
      <c r="B33" s="36" t="s">
        <v>54</v>
      </c>
      <c r="C33" s="20">
        <f t="shared" si="0"/>
        <v>24</v>
      </c>
      <c r="D33" s="23"/>
      <c r="E33" s="23"/>
    </row>
    <row r="34" spans="1:7" x14ac:dyDescent="0.25">
      <c r="A34" s="27" t="s">
        <v>55</v>
      </c>
      <c r="B34" s="37" t="s">
        <v>56</v>
      </c>
      <c r="C34" s="29">
        <f t="shared" si="0"/>
        <v>25</v>
      </c>
      <c r="D34" s="30">
        <f>+SUM([1]i.04101a!C45:C51)</f>
        <v>9201562645.4500008</v>
      </c>
      <c r="E34" s="30">
        <f>+SUM([1]i.04101a!D45:D51)</f>
        <v>9869806613.9099998</v>
      </c>
    </row>
    <row r="35" spans="1:7" x14ac:dyDescent="0.25">
      <c r="A35" s="27" t="s">
        <v>57</v>
      </c>
      <c r="B35" s="38" t="s">
        <v>58</v>
      </c>
      <c r="C35" s="29">
        <f t="shared" si="0"/>
        <v>26</v>
      </c>
      <c r="D35" s="30">
        <f>+[1]i.04101a!C52+[1]i.04101a!C53+[1]i.04101a!C54+[1]i.04101a!C55+[1]i.04101a!C56-[1]i.04101a!C57+[1]i.04101a!C58-[1]i.04101a!C59</f>
        <v>5192806134.0500002</v>
      </c>
      <c r="E35" s="30">
        <f>+[1]i.04101a!D52+[1]i.04101a!D53+[1]i.04101a!D54+[1]i.04101a!D55+[1]i.04101a!D56-[1]i.04101a!D57+[1]i.04101a!D58-[1]i.04101a!D59</f>
        <v>4562614602.7699995</v>
      </c>
    </row>
    <row r="36" spans="1:7" ht="26.4" x14ac:dyDescent="0.25">
      <c r="A36" s="27" t="s">
        <v>59</v>
      </c>
      <c r="B36" s="38" t="s">
        <v>60</v>
      </c>
      <c r="C36" s="29">
        <f t="shared" si="0"/>
        <v>27</v>
      </c>
      <c r="D36" s="30">
        <f>+[1]i.04101a!C60+[1]i.04101a!C61+[1]i.04101a!C62-[1]i.04101a!C63</f>
        <v>400000000</v>
      </c>
      <c r="E36" s="30">
        <f>+[1]i.04101a!D60+[1]i.04101a!D61+[1]i.04101a!D62-[1]i.04101a!D63</f>
        <v>400000000</v>
      </c>
    </row>
    <row r="37" spans="1:7" x14ac:dyDescent="0.25">
      <c r="A37" s="27" t="s">
        <v>61</v>
      </c>
      <c r="B37" s="38" t="s">
        <v>62</v>
      </c>
      <c r="C37" s="29">
        <f t="shared" si="0"/>
        <v>28</v>
      </c>
      <c r="D37" s="30">
        <f>+[1]i.04101a!C64+[1]i.04101a!C65</f>
        <v>0</v>
      </c>
      <c r="E37" s="30">
        <f>+[1]i.04101a!D64+[1]i.04101a!D65</f>
        <v>0</v>
      </c>
    </row>
    <row r="38" spans="1:7" x14ac:dyDescent="0.25">
      <c r="A38" s="25" t="s">
        <v>63</v>
      </c>
      <c r="B38" s="39" t="s">
        <v>64</v>
      </c>
      <c r="C38" s="20">
        <f t="shared" si="0"/>
        <v>29</v>
      </c>
      <c r="D38" s="32">
        <f>SUM(D34:D37)</f>
        <v>14794368779.5</v>
      </c>
      <c r="E38" s="32">
        <f>SUM(E34:E37)</f>
        <v>14832421216.68</v>
      </c>
    </row>
    <row r="39" spans="1:7" x14ac:dyDescent="0.25">
      <c r="A39" s="25" t="s">
        <v>65</v>
      </c>
      <c r="B39" s="36" t="s">
        <v>66</v>
      </c>
      <c r="C39" s="20">
        <f t="shared" si="0"/>
        <v>30</v>
      </c>
      <c r="D39" s="32"/>
      <c r="E39" s="32"/>
    </row>
    <row r="40" spans="1:7" x14ac:dyDescent="0.25">
      <c r="A40" s="27" t="s">
        <v>67</v>
      </c>
      <c r="B40" s="40" t="s">
        <v>68</v>
      </c>
      <c r="C40" s="29">
        <f t="shared" si="0"/>
        <v>31</v>
      </c>
      <c r="D40" s="30">
        <f>[1]i.04101a!C75</f>
        <v>3614127580.77</v>
      </c>
      <c r="E40" s="30">
        <f>[1]i.04101a!D75</f>
        <v>2677578753.9699998</v>
      </c>
    </row>
    <row r="41" spans="1:7" x14ac:dyDescent="0.25">
      <c r="A41" s="27" t="s">
        <v>69</v>
      </c>
      <c r="B41" s="41" t="s">
        <v>70</v>
      </c>
      <c r="C41" s="29">
        <f t="shared" si="0"/>
        <v>32</v>
      </c>
      <c r="D41" s="30">
        <f>+[1]i.04101a!C76+[1]i.04101a!C77</f>
        <v>264388962.16</v>
      </c>
      <c r="E41" s="30">
        <f>+[1]i.04101a!D76+[1]i.04101a!D77</f>
        <v>334652096.7723164</v>
      </c>
    </row>
    <row r="42" spans="1:7" x14ac:dyDescent="0.25">
      <c r="A42" s="27" t="s">
        <v>71</v>
      </c>
      <c r="B42" s="35" t="s">
        <v>72</v>
      </c>
      <c r="C42" s="29">
        <f t="shared" si="0"/>
        <v>33</v>
      </c>
      <c r="D42" s="30">
        <f>+[1]i.04101a!C78+[1]i.04101a!C79+[1]i.04101a!C80</f>
        <v>1881578830.8499999</v>
      </c>
      <c r="E42" s="30">
        <f>+[1]i.04101a!D78+[1]i.04101a!D79+[1]i.04101a!D80</f>
        <v>1716776021.3399999</v>
      </c>
      <c r="F42" s="42" t="str">
        <f>IF(E42=(D42+[1]i.04118a!K12+[1]i.04118b!K12-[1]i.04102!E24),"","Дош зөрүүтэй")</f>
        <v/>
      </c>
    </row>
    <row r="43" spans="1:7" x14ac:dyDescent="0.25">
      <c r="A43" s="25" t="s">
        <v>73</v>
      </c>
      <c r="B43" s="36" t="s">
        <v>74</v>
      </c>
      <c r="C43" s="20">
        <f t="shared" si="0"/>
        <v>34</v>
      </c>
      <c r="D43" s="32">
        <f>SUM(D40:D42)</f>
        <v>5760095373.7799997</v>
      </c>
      <c r="E43" s="32">
        <f>SUM(E40:E42)</f>
        <v>4729006872.0823164</v>
      </c>
    </row>
    <row r="44" spans="1:7" x14ac:dyDescent="0.25">
      <c r="A44" s="25" t="s">
        <v>75</v>
      </c>
      <c r="B44" s="36" t="s">
        <v>76</v>
      </c>
      <c r="C44" s="20">
        <f t="shared" si="0"/>
        <v>35</v>
      </c>
      <c r="D44" s="32">
        <f>+[1]i.04101a!C81-[1]i.04101a!C82+[1]i.04101a!C83-[1]i.04101a!C84+[1]i.04101a!C85-[1]i.04101a!C86+[1]i.04101a!C87-[1]i.04101a!C88+[1]i.04101a!C89-[1]i.04101a!C90+[1]i.04101a!C91-[1]i.04101a!C92+[1]i.04101a!C93-[1]i.04101a!C94+[1]i.04101a!C95-[1]i.04101a!C96+[1]i.04101a!C97</f>
        <v>1323719567.3200002</v>
      </c>
      <c r="E44" s="32">
        <f>+[1]i.04101a!D81-[1]i.04101a!D82+[1]i.04101a!D83-[1]i.04101a!D84+[1]i.04101a!D85-[1]i.04101a!D86+[1]i.04101a!D87-[1]i.04101a!D88+[1]i.04101a!D89-[1]i.04101a!D90+[1]i.04101a!D91-[1]i.04101a!D92+[1]i.04101a!D93-[1]i.04101a!D94+[1]i.04101a!D95-[1]i.04101a!D96+[1]i.04101a!D97</f>
        <v>2131666306.2600002</v>
      </c>
      <c r="F44" s="43"/>
      <c r="G44" s="44"/>
    </row>
    <row r="45" spans="1:7" x14ac:dyDescent="0.25">
      <c r="A45" s="25" t="s">
        <v>77</v>
      </c>
      <c r="B45" s="36" t="s">
        <v>78</v>
      </c>
      <c r="C45" s="20">
        <f t="shared" si="0"/>
        <v>36</v>
      </c>
      <c r="D45" s="32">
        <f>+[1]i.04101a!C98-[1]i.04101a!C99+[1]i.04101a!C100-[1]i.04101a!C101+[1]i.04101a!C102-[1]i.04101a!C103+[1]i.04101a!C104-[1]i.04101a!C105+[1]i.04101a!C106-[1]i.04101a!C107+[1]i.04101a!C108-[1]i.04101a!C109</f>
        <v>53309876.479999989</v>
      </c>
      <c r="E45" s="32">
        <f>+[1]i.04101a!D98-[1]i.04101a!D99+[1]i.04101a!D100-[1]i.04101a!D101+[1]i.04101a!D102-[1]i.04101a!D103+[1]i.04101a!D104-[1]i.04101a!D105+[1]i.04101a!D106-[1]i.04101a!D107+[1]i.04101a!D108-[1]i.04101a!D109</f>
        <v>37645857.599999994</v>
      </c>
    </row>
    <row r="46" spans="1:7" x14ac:dyDescent="0.25">
      <c r="A46" s="25" t="s">
        <v>79</v>
      </c>
      <c r="B46" s="36" t="s">
        <v>80</v>
      </c>
      <c r="C46" s="20">
        <f t="shared" si="0"/>
        <v>37</v>
      </c>
      <c r="D46" s="32">
        <f>+[1]i.04101a!C110</f>
        <v>0</v>
      </c>
      <c r="E46" s="32">
        <f>+[1]i.04101a!D110</f>
        <v>0</v>
      </c>
    </row>
    <row r="47" spans="1:7" s="24" customFormat="1" ht="13.8" thickBot="1" x14ac:dyDescent="0.3">
      <c r="A47" s="25" t="s">
        <v>81</v>
      </c>
      <c r="B47" s="45" t="s">
        <v>82</v>
      </c>
      <c r="C47" s="46">
        <f t="shared" si="0"/>
        <v>38</v>
      </c>
      <c r="D47" s="47">
        <f>SUM(D16,D21,D24,D32,D38,D43,D44,D45,D46)</f>
        <v>31669338504.692497</v>
      </c>
      <c r="E47" s="47">
        <f>SUM(E16,E21,E24,E32,E38,E43,E44,E45,E46)</f>
        <v>29543065388.742813</v>
      </c>
    </row>
    <row r="48" spans="1:7" x14ac:dyDescent="0.25">
      <c r="A48" s="18" t="s">
        <v>83</v>
      </c>
      <c r="B48" s="48" t="s">
        <v>84</v>
      </c>
      <c r="C48" s="49">
        <f t="shared" si="0"/>
        <v>39</v>
      </c>
      <c r="D48" s="50"/>
      <c r="E48" s="50"/>
    </row>
    <row r="49" spans="1:6" x14ac:dyDescent="0.25">
      <c r="A49" s="18" t="s">
        <v>85</v>
      </c>
      <c r="B49" s="51" t="s">
        <v>86</v>
      </c>
      <c r="C49" s="20">
        <f t="shared" si="0"/>
        <v>40</v>
      </c>
      <c r="D49" s="32"/>
      <c r="E49" s="32"/>
    </row>
    <row r="50" spans="1:6" x14ac:dyDescent="0.25">
      <c r="A50" s="18" t="s">
        <v>87</v>
      </c>
      <c r="B50" s="36" t="s">
        <v>88</v>
      </c>
      <c r="C50" s="20">
        <f t="shared" si="0"/>
        <v>41</v>
      </c>
      <c r="D50" s="32"/>
      <c r="E50" s="32"/>
    </row>
    <row r="51" spans="1:6" x14ac:dyDescent="0.25">
      <c r="A51" s="27" t="s">
        <v>89</v>
      </c>
      <c r="B51" s="35" t="s">
        <v>90</v>
      </c>
      <c r="C51" s="29">
        <f t="shared" si="0"/>
        <v>42</v>
      </c>
      <c r="D51" s="30">
        <f>+[1]i.04101a!C112</f>
        <v>0</v>
      </c>
      <c r="E51" s="30">
        <f>[1]i.04101a!D112</f>
        <v>9372464.3200000003</v>
      </c>
    </row>
    <row r="52" spans="1:6" x14ac:dyDescent="0.25">
      <c r="A52" s="27" t="s">
        <v>91</v>
      </c>
      <c r="B52" s="35" t="s">
        <v>92</v>
      </c>
      <c r="C52" s="29">
        <f t="shared" si="0"/>
        <v>43</v>
      </c>
      <c r="D52" s="30">
        <f>+[1]i.04101a!C113</f>
        <v>130601049.43000001</v>
      </c>
      <c r="E52" s="30">
        <f>+[1]i.04101a!D113</f>
        <v>108347202.53</v>
      </c>
    </row>
    <row r="53" spans="1:6" x14ac:dyDescent="0.25">
      <c r="A53" s="27" t="s">
        <v>93</v>
      </c>
      <c r="B53" s="35" t="s">
        <v>94</v>
      </c>
      <c r="C53" s="29">
        <f t="shared" si="0"/>
        <v>44</v>
      </c>
      <c r="D53" s="30">
        <f>+[1]i.04101a!C114</f>
        <v>1571566667.6299999</v>
      </c>
      <c r="E53" s="30">
        <f>+[1]i.04101a!D114</f>
        <v>529885625.82999998</v>
      </c>
      <c r="F53" s="52"/>
    </row>
    <row r="54" spans="1:6" x14ac:dyDescent="0.25">
      <c r="A54" s="18" t="s">
        <v>95</v>
      </c>
      <c r="B54" s="36" t="s">
        <v>96</v>
      </c>
      <c r="C54" s="20">
        <f t="shared" si="0"/>
        <v>45</v>
      </c>
      <c r="D54" s="32">
        <f>SUM(D51:D53)</f>
        <v>1702167717.0599999</v>
      </c>
      <c r="E54" s="32">
        <f>SUM(E51:E53)</f>
        <v>647605292.67999995</v>
      </c>
    </row>
    <row r="55" spans="1:6" x14ac:dyDescent="0.25">
      <c r="A55" s="18" t="s">
        <v>97</v>
      </c>
      <c r="B55" s="36" t="s">
        <v>98</v>
      </c>
      <c r="C55" s="20">
        <f t="shared" si="0"/>
        <v>46</v>
      </c>
      <c r="D55" s="32"/>
      <c r="E55" s="32"/>
    </row>
    <row r="56" spans="1:6" x14ac:dyDescent="0.25">
      <c r="A56" s="27" t="s">
        <v>99</v>
      </c>
      <c r="B56" s="35" t="s">
        <v>100</v>
      </c>
      <c r="C56" s="29">
        <f t="shared" si="0"/>
        <v>47</v>
      </c>
      <c r="D56" s="30">
        <f>+[1]i.04101a!C115</f>
        <v>111139905.62</v>
      </c>
      <c r="E56" s="30">
        <f>+[1]i.04101a!D115</f>
        <v>96404998.260000005</v>
      </c>
    </row>
    <row r="57" spans="1:6" x14ac:dyDescent="0.25">
      <c r="A57" s="27" t="s">
        <v>101</v>
      </c>
      <c r="B57" s="35" t="s">
        <v>102</v>
      </c>
      <c r="C57" s="29">
        <f t="shared" si="0"/>
        <v>48</v>
      </c>
      <c r="D57" s="30">
        <f>+[1]i.04101a!C116</f>
        <v>0</v>
      </c>
      <c r="E57" s="30">
        <f>+[1]i.04101a!D116</f>
        <v>0</v>
      </c>
    </row>
    <row r="58" spans="1:6" x14ac:dyDescent="0.25">
      <c r="A58" s="27" t="s">
        <v>103</v>
      </c>
      <c r="B58" s="35" t="s">
        <v>104</v>
      </c>
      <c r="C58" s="29">
        <f t="shared" si="0"/>
        <v>49</v>
      </c>
      <c r="D58" s="30">
        <f>+[1]i.04101a!C117</f>
        <v>0</v>
      </c>
      <c r="E58" s="30">
        <f>+[1]i.04101a!D117</f>
        <v>0</v>
      </c>
    </row>
    <row r="59" spans="1:6" x14ac:dyDescent="0.25">
      <c r="A59" s="27" t="s">
        <v>105</v>
      </c>
      <c r="B59" s="35" t="s">
        <v>106</v>
      </c>
      <c r="C59" s="29">
        <f t="shared" si="0"/>
        <v>50</v>
      </c>
      <c r="D59" s="30">
        <f>+[1]i.04101a!C118</f>
        <v>0</v>
      </c>
      <c r="E59" s="30">
        <f>+[1]i.04101a!D118</f>
        <v>0</v>
      </c>
    </row>
    <row r="60" spans="1:6" x14ac:dyDescent="0.25">
      <c r="A60" s="27" t="s">
        <v>107</v>
      </c>
      <c r="B60" s="35" t="s">
        <v>108</v>
      </c>
      <c r="C60" s="29">
        <f t="shared" si="0"/>
        <v>51</v>
      </c>
      <c r="D60" s="30">
        <f>+[1]i.04101a!C119</f>
        <v>0</v>
      </c>
      <c r="E60" s="30">
        <f>+[1]i.04101a!D119</f>
        <v>0</v>
      </c>
    </row>
    <row r="61" spans="1:6" x14ac:dyDescent="0.25">
      <c r="A61" s="27" t="s">
        <v>109</v>
      </c>
      <c r="B61" s="35" t="s">
        <v>110</v>
      </c>
      <c r="C61" s="29">
        <f t="shared" si="0"/>
        <v>52</v>
      </c>
      <c r="D61" s="30">
        <f>+[1]i.04101a!C120+[1]i.04101a!C140</f>
        <v>280080258.41999996</v>
      </c>
      <c r="E61" s="30">
        <f>+[1]i.04101a!D120+[1]i.04101a!D140</f>
        <v>569286437.45000005</v>
      </c>
    </row>
    <row r="62" spans="1:6" x14ac:dyDescent="0.25">
      <c r="A62" s="18" t="s">
        <v>111</v>
      </c>
      <c r="B62" s="36" t="s">
        <v>112</v>
      </c>
      <c r="C62" s="20">
        <f t="shared" si="0"/>
        <v>53</v>
      </c>
      <c r="D62" s="32">
        <f>SUM(D56:D61)</f>
        <v>391220164.03999996</v>
      </c>
      <c r="E62" s="32">
        <f>SUM(E56:E61)</f>
        <v>665691435.71000004</v>
      </c>
    </row>
    <row r="63" spans="1:6" x14ac:dyDescent="0.25">
      <c r="A63" s="18" t="s">
        <v>113</v>
      </c>
      <c r="B63" s="36" t="s">
        <v>114</v>
      </c>
      <c r="C63" s="20">
        <f t="shared" si="0"/>
        <v>54</v>
      </c>
      <c r="D63" s="32"/>
      <c r="E63" s="32"/>
    </row>
    <row r="64" spans="1:6" x14ac:dyDescent="0.25">
      <c r="A64" s="27" t="s">
        <v>115</v>
      </c>
      <c r="B64" s="35" t="s">
        <v>116</v>
      </c>
      <c r="C64" s="29">
        <f t="shared" si="0"/>
        <v>55</v>
      </c>
      <c r="D64" s="30">
        <f>+[1]i.04101a!C121</f>
        <v>92510061.689999998</v>
      </c>
      <c r="E64" s="30">
        <f>[1]i.04101a!D121</f>
        <v>112058821.01000001</v>
      </c>
    </row>
    <row r="65" spans="1:5" x14ac:dyDescent="0.25">
      <c r="A65" s="27" t="s">
        <v>117</v>
      </c>
      <c r="B65" s="35" t="s">
        <v>118</v>
      </c>
      <c r="C65" s="29">
        <f t="shared" si="0"/>
        <v>56</v>
      </c>
      <c r="D65" s="30">
        <f>+[1]i.04101a!C122</f>
        <v>0</v>
      </c>
      <c r="E65" s="30">
        <f>[1]i.04101a!D122</f>
        <v>0</v>
      </c>
    </row>
    <row r="66" spans="1:5" x14ac:dyDescent="0.25">
      <c r="A66" s="27" t="s">
        <v>119</v>
      </c>
      <c r="B66" s="35" t="s">
        <v>120</v>
      </c>
      <c r="C66" s="29">
        <f t="shared" si="0"/>
        <v>57</v>
      </c>
      <c r="D66" s="30">
        <f>+[1]i.04101a!C124</f>
        <v>0</v>
      </c>
      <c r="E66" s="30">
        <f>[1]i.04101a!D124</f>
        <v>29644257.812999997</v>
      </c>
    </row>
    <row r="67" spans="1:5" x14ac:dyDescent="0.25">
      <c r="A67" s="27" t="s">
        <v>121</v>
      </c>
      <c r="B67" s="35" t="s">
        <v>122</v>
      </c>
      <c r="C67" s="29">
        <f t="shared" si="0"/>
        <v>58</v>
      </c>
      <c r="D67" s="30">
        <f>+[1]i.04101a!C125</f>
        <v>17043885.82</v>
      </c>
      <c r="E67" s="30">
        <f>[1]i.04101a!D125</f>
        <v>17043885.82</v>
      </c>
    </row>
    <row r="68" spans="1:5" x14ac:dyDescent="0.25">
      <c r="A68" s="27" t="s">
        <v>123</v>
      </c>
      <c r="B68" s="35" t="s">
        <v>124</v>
      </c>
      <c r="C68" s="29">
        <f t="shared" si="0"/>
        <v>59</v>
      </c>
      <c r="D68" s="30">
        <f>+[1]i.04101a!C126</f>
        <v>685471848.86000001</v>
      </c>
      <c r="E68" s="30">
        <f>[1]i.04101a!D126</f>
        <v>686188435.34000003</v>
      </c>
    </row>
    <row r="69" spans="1:5" x14ac:dyDescent="0.25">
      <c r="A69" s="27" t="s">
        <v>125</v>
      </c>
      <c r="B69" s="35" t="s">
        <v>126</v>
      </c>
      <c r="C69" s="29">
        <f t="shared" si="0"/>
        <v>60</v>
      </c>
      <c r="D69" s="30">
        <f>+[1]i.04101a!C127</f>
        <v>0</v>
      </c>
      <c r="E69" s="30">
        <f>[1]i.04101a!D127</f>
        <v>0</v>
      </c>
    </row>
    <row r="70" spans="1:5" x14ac:dyDescent="0.25">
      <c r="A70" s="27" t="s">
        <v>127</v>
      </c>
      <c r="B70" s="35" t="s">
        <v>128</v>
      </c>
      <c r="C70" s="29">
        <f t="shared" si="0"/>
        <v>61</v>
      </c>
      <c r="D70" s="30">
        <f>+[1]i.04101a!C128</f>
        <v>0</v>
      </c>
      <c r="E70" s="30">
        <f>[1]i.04101a!D128</f>
        <v>0</v>
      </c>
    </row>
    <row r="71" spans="1:5" x14ac:dyDescent="0.25">
      <c r="A71" s="27" t="s">
        <v>129</v>
      </c>
      <c r="B71" s="35" t="s">
        <v>130</v>
      </c>
      <c r="C71" s="29">
        <f t="shared" si="0"/>
        <v>62</v>
      </c>
      <c r="D71" s="30">
        <f>+[1]i.04101a!C129</f>
        <v>0</v>
      </c>
      <c r="E71" s="30">
        <f>[1]i.04101a!D129</f>
        <v>0</v>
      </c>
    </row>
    <row r="72" spans="1:5" x14ac:dyDescent="0.25">
      <c r="A72" s="27" t="s">
        <v>131</v>
      </c>
      <c r="B72" s="35" t="s">
        <v>132</v>
      </c>
      <c r="C72" s="29">
        <f t="shared" si="0"/>
        <v>63</v>
      </c>
      <c r="D72" s="30">
        <f>+[1]i.04101a!C130</f>
        <v>0</v>
      </c>
      <c r="E72" s="30">
        <f>[1]i.04101a!D130</f>
        <v>0</v>
      </c>
    </row>
    <row r="73" spans="1:5" x14ac:dyDescent="0.25">
      <c r="A73" s="27" t="s">
        <v>133</v>
      </c>
      <c r="B73" s="35" t="s">
        <v>134</v>
      </c>
      <c r="C73" s="29">
        <f t="shared" si="0"/>
        <v>64</v>
      </c>
      <c r="D73" s="30">
        <f>+[1]i.04101a!C156</f>
        <v>0</v>
      </c>
      <c r="E73" s="30">
        <f>[1]i.04101a!D156</f>
        <v>0</v>
      </c>
    </row>
    <row r="74" spans="1:5" x14ac:dyDescent="0.25">
      <c r="A74" s="27" t="s">
        <v>135</v>
      </c>
      <c r="B74" s="35" t="s">
        <v>114</v>
      </c>
      <c r="C74" s="29">
        <f t="shared" si="0"/>
        <v>65</v>
      </c>
      <c r="D74" s="30">
        <f>+[1]i.04101a!C123+[1]i.04101a!C131</f>
        <v>150400363.16</v>
      </c>
      <c r="E74" s="30">
        <f>+[1]i.04101a!D123+[1]i.04101a!D131</f>
        <v>151444857.65000001</v>
      </c>
    </row>
    <row r="75" spans="1:5" x14ac:dyDescent="0.25">
      <c r="A75" s="18" t="s">
        <v>136</v>
      </c>
      <c r="B75" s="36" t="s">
        <v>137</v>
      </c>
      <c r="C75" s="20">
        <f t="shared" si="0"/>
        <v>66</v>
      </c>
      <c r="D75" s="32">
        <f>SUM(D64:D74)</f>
        <v>945426159.52999997</v>
      </c>
      <c r="E75" s="32">
        <f>SUM(E64:E74)</f>
        <v>996380257.63300002</v>
      </c>
    </row>
    <row r="76" spans="1:5" x14ac:dyDescent="0.25">
      <c r="A76" s="18" t="s">
        <v>138</v>
      </c>
      <c r="B76" s="51" t="s">
        <v>139</v>
      </c>
      <c r="C76" s="20">
        <f t="shared" si="0"/>
        <v>67</v>
      </c>
      <c r="D76" s="32">
        <f>[1]i.04101a!C132</f>
        <v>0</v>
      </c>
      <c r="E76" s="32">
        <f>[1]i.04101a!D132</f>
        <v>0</v>
      </c>
    </row>
    <row r="77" spans="1:5" x14ac:dyDescent="0.25">
      <c r="A77" s="18" t="s">
        <v>140</v>
      </c>
      <c r="B77" s="51" t="s">
        <v>141</v>
      </c>
      <c r="C77" s="20">
        <f t="shared" si="0"/>
        <v>68</v>
      </c>
      <c r="D77" s="32">
        <f>[1]i.04101a!C133</f>
        <v>0</v>
      </c>
      <c r="E77" s="32">
        <f>[1]i.04101a!D133</f>
        <v>0</v>
      </c>
    </row>
    <row r="78" spans="1:5" x14ac:dyDescent="0.25">
      <c r="A78" s="18" t="s">
        <v>142</v>
      </c>
      <c r="B78" s="53" t="s">
        <v>143</v>
      </c>
      <c r="C78" s="20">
        <f t="shared" si="0"/>
        <v>69</v>
      </c>
      <c r="D78" s="32">
        <f>[1]i.04101a!C134</f>
        <v>15249316475.958809</v>
      </c>
      <c r="E78" s="32">
        <f>[1]i.04101a!D134</f>
        <v>13755916905.573952</v>
      </c>
    </row>
    <row r="79" spans="1:5" x14ac:dyDescent="0.25">
      <c r="A79" s="18" t="s">
        <v>144</v>
      </c>
      <c r="B79" s="53" t="s">
        <v>145</v>
      </c>
      <c r="C79" s="20">
        <f t="shared" ref="C79:C96" si="1">+C78+1</f>
        <v>70</v>
      </c>
      <c r="D79" s="32"/>
      <c r="E79" s="32"/>
    </row>
    <row r="80" spans="1:5" x14ac:dyDescent="0.25">
      <c r="A80" s="27" t="s">
        <v>146</v>
      </c>
      <c r="B80" s="54" t="s">
        <v>147</v>
      </c>
      <c r="C80" s="29">
        <f t="shared" si="1"/>
        <v>71</v>
      </c>
      <c r="D80" s="30">
        <f>SUM([1]i.04101a!C135,[1]i.04101a!C136)</f>
        <v>1609439210.8591073</v>
      </c>
      <c r="E80" s="30">
        <f>SUM([1]i.04101a!D135,[1]i.04101a!D136)</f>
        <v>1791410121.1122658</v>
      </c>
    </row>
    <row r="81" spans="1:5" x14ac:dyDescent="0.25">
      <c r="A81" s="27" t="s">
        <v>148</v>
      </c>
      <c r="B81" s="54" t="s">
        <v>149</v>
      </c>
      <c r="C81" s="29">
        <f t="shared" si="1"/>
        <v>72</v>
      </c>
      <c r="D81" s="30">
        <f>+[1]i.04101a!C137</f>
        <v>443968447</v>
      </c>
      <c r="E81" s="30">
        <f>+[1]i.04101a!D137</f>
        <v>515688586.09000003</v>
      </c>
    </row>
    <row r="82" spans="1:5" x14ac:dyDescent="0.25">
      <c r="A82" s="27" t="s">
        <v>150</v>
      </c>
      <c r="B82" s="37" t="s">
        <v>151</v>
      </c>
      <c r="C82" s="29">
        <f t="shared" si="1"/>
        <v>73</v>
      </c>
      <c r="D82" s="30">
        <f>+[1]i.04101a!C138</f>
        <v>1399414012.1400001</v>
      </c>
      <c r="E82" s="30">
        <f>+[1]i.04101a!D138</f>
        <v>2579669726.6864362</v>
      </c>
    </row>
    <row r="83" spans="1:5" x14ac:dyDescent="0.25">
      <c r="A83" s="27" t="s">
        <v>152</v>
      </c>
      <c r="B83" s="55" t="s">
        <v>153</v>
      </c>
      <c r="C83" s="29">
        <v>74</v>
      </c>
      <c r="D83" s="56">
        <f>+[1]i.04101a!C139</f>
        <v>733522279.30999994</v>
      </c>
      <c r="E83" s="56">
        <f>+[1]i.04101a!D139</f>
        <v>733522279.30999994</v>
      </c>
    </row>
    <row r="84" spans="1:5" x14ac:dyDescent="0.25">
      <c r="A84" s="18" t="s">
        <v>154</v>
      </c>
      <c r="B84" s="53" t="s">
        <v>155</v>
      </c>
      <c r="C84" s="20">
        <f>+C83+1</f>
        <v>75</v>
      </c>
      <c r="D84" s="57">
        <f>SUM(D80:D83)</f>
        <v>4186343949.3091073</v>
      </c>
      <c r="E84" s="57">
        <f>SUM(E80:E83)</f>
        <v>5620290713.1987019</v>
      </c>
    </row>
    <row r="85" spans="1:5" ht="13.8" thickBot="1" x14ac:dyDescent="0.3">
      <c r="A85" s="58" t="s">
        <v>156</v>
      </c>
      <c r="B85" s="45" t="s">
        <v>157</v>
      </c>
      <c r="C85" s="46">
        <f t="shared" si="1"/>
        <v>76</v>
      </c>
      <c r="D85" s="47">
        <f>+D54+D62+D75+D76+D77+D78+D84</f>
        <v>22474474465.897919</v>
      </c>
      <c r="E85" s="47">
        <f>+E54+E62+E75+E76+E77+E78+E84</f>
        <v>21685884604.795654</v>
      </c>
    </row>
    <row r="86" spans="1:5" x14ac:dyDescent="0.25">
      <c r="A86" s="59" t="s">
        <v>158</v>
      </c>
      <c r="B86" s="60" t="s">
        <v>159</v>
      </c>
      <c r="C86" s="49">
        <f t="shared" si="1"/>
        <v>77</v>
      </c>
      <c r="D86" s="50"/>
      <c r="E86" s="50"/>
    </row>
    <row r="87" spans="1:5" x14ac:dyDescent="0.25">
      <c r="A87" s="18" t="s">
        <v>160</v>
      </c>
      <c r="B87" s="31" t="s">
        <v>161</v>
      </c>
      <c r="C87" s="20">
        <f t="shared" si="1"/>
        <v>78</v>
      </c>
      <c r="D87" s="32">
        <f>+[1]i.04101a!C141+[1]i.04101a!C142</f>
        <v>5882975000</v>
      </c>
      <c r="E87" s="32">
        <f>+[1]i.04101a!D141+[1]i.04101a!D142</f>
        <v>5882975000</v>
      </c>
    </row>
    <row r="88" spans="1:5" x14ac:dyDescent="0.25">
      <c r="A88" s="18" t="s">
        <v>162</v>
      </c>
      <c r="B88" s="31" t="s">
        <v>163</v>
      </c>
      <c r="C88" s="20">
        <f t="shared" si="1"/>
        <v>79</v>
      </c>
      <c r="D88" s="32">
        <f>+[1]i.04101a!C145+[1]i.04101a!C146</f>
        <v>-944860575.63</v>
      </c>
      <c r="E88" s="32">
        <f>+[1]i.04101a!D145+[1]i.04101a!D146</f>
        <v>-277897690.63999999</v>
      </c>
    </row>
    <row r="89" spans="1:5" x14ac:dyDescent="0.25">
      <c r="A89" s="18" t="s">
        <v>164</v>
      </c>
      <c r="B89" s="31" t="s">
        <v>165</v>
      </c>
      <c r="C89" s="20">
        <f t="shared" si="1"/>
        <v>80</v>
      </c>
      <c r="D89" s="32">
        <f>+[1]i.04101a!C143+[1]i.04101a!C144</f>
        <v>2153308786.8600001</v>
      </c>
      <c r="E89" s="32">
        <f>+[1]i.04101a!D143+[1]i.04101a!D144</f>
        <v>1986510193.8700001</v>
      </c>
    </row>
    <row r="90" spans="1:5" x14ac:dyDescent="0.25">
      <c r="A90" s="18" t="s">
        <v>166</v>
      </c>
      <c r="B90" s="31" t="s">
        <v>167</v>
      </c>
      <c r="C90" s="20">
        <f t="shared" si="1"/>
        <v>81</v>
      </c>
      <c r="D90" s="32">
        <f>+[1]i.04101a!C147</f>
        <v>0</v>
      </c>
      <c r="E90" s="32">
        <f>+[1]i.04101a!D147</f>
        <v>0</v>
      </c>
    </row>
    <row r="91" spans="1:5" x14ac:dyDescent="0.25">
      <c r="A91" s="18" t="s">
        <v>168</v>
      </c>
      <c r="B91" s="31" t="s">
        <v>169</v>
      </c>
      <c r="C91" s="20">
        <f t="shared" si="1"/>
        <v>82</v>
      </c>
      <c r="D91" s="32">
        <f>+[1]i.04101a!C148</f>
        <v>-445999066.19999999</v>
      </c>
      <c r="E91" s="32">
        <f>+[1]i.04101a!D148</f>
        <v>-635219793.94000006</v>
      </c>
    </row>
    <row r="92" spans="1:5" x14ac:dyDescent="0.25">
      <c r="A92" s="18" t="s">
        <v>170</v>
      </c>
      <c r="B92" s="31" t="s">
        <v>171</v>
      </c>
      <c r="C92" s="20">
        <f t="shared" si="1"/>
        <v>83</v>
      </c>
      <c r="D92" s="32">
        <f>+[1]i.04101a!C153</f>
        <v>0</v>
      </c>
      <c r="E92" s="32">
        <f>+[1]i.04101a!D153</f>
        <v>0</v>
      </c>
    </row>
    <row r="93" spans="1:5" x14ac:dyDescent="0.25">
      <c r="A93" s="18" t="s">
        <v>172</v>
      </c>
      <c r="B93" s="31" t="s">
        <v>173</v>
      </c>
      <c r="C93" s="20">
        <f t="shared" si="1"/>
        <v>84</v>
      </c>
      <c r="D93" s="32">
        <f>+[1]i.04101a!C150+[1]i.04101a!C151+[1]i.04101a!C152+[1]i.04101a!C154</f>
        <v>0</v>
      </c>
      <c r="E93" s="32">
        <f>+[1]i.04101a!D150+[1]i.04101a!D151+[1]i.04101a!D152+[1]i.04101a!D154</f>
        <v>0</v>
      </c>
    </row>
    <row r="94" spans="1:5" x14ac:dyDescent="0.25">
      <c r="A94" s="18" t="s">
        <v>174</v>
      </c>
      <c r="B94" s="31" t="s">
        <v>175</v>
      </c>
      <c r="C94" s="20">
        <f t="shared" si="1"/>
        <v>85</v>
      </c>
      <c r="D94" s="32">
        <f>+[1]i.04101a!C149</f>
        <v>2549439893.7600002</v>
      </c>
      <c r="E94" s="32">
        <f>+[1]i.04101a!D149</f>
        <v>900813074.65715802</v>
      </c>
    </row>
    <row r="95" spans="1:5" s="24" customFormat="1" ht="13.8" thickBot="1" x14ac:dyDescent="0.3">
      <c r="A95" s="18" t="s">
        <v>176</v>
      </c>
      <c r="B95" s="61" t="s">
        <v>177</v>
      </c>
      <c r="C95" s="62">
        <f t="shared" si="1"/>
        <v>86</v>
      </c>
      <c r="D95" s="63">
        <f>SUM(D87:D94)</f>
        <v>9194864038.7900009</v>
      </c>
      <c r="E95" s="63">
        <f>SUM(E87:E94)</f>
        <v>7857180783.9471569</v>
      </c>
    </row>
    <row r="96" spans="1:5" s="24" customFormat="1" ht="15.75" customHeight="1" thickBot="1" x14ac:dyDescent="0.3">
      <c r="A96" s="64" t="s">
        <v>178</v>
      </c>
      <c r="B96" s="65" t="s">
        <v>179</v>
      </c>
      <c r="C96" s="66">
        <f t="shared" si="1"/>
        <v>87</v>
      </c>
      <c r="D96" s="67">
        <f>SUM(D85,D95)</f>
        <v>31669338504.68792</v>
      </c>
      <c r="E96" s="67">
        <f>SUM(E85,E95)</f>
        <v>29543065388.742813</v>
      </c>
    </row>
    <row r="97" spans="1:24" x14ac:dyDescent="0.25">
      <c r="C97" s="68"/>
      <c r="D97" s="69"/>
      <c r="E97" s="52"/>
    </row>
    <row r="98" spans="1:24" customFormat="1" ht="12.75" customHeight="1" x14ac:dyDescent="0.3">
      <c r="B98" s="70" t="s">
        <v>180</v>
      </c>
      <c r="C98" s="7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x14ac:dyDescent="0.25">
      <c r="B99" s="72" t="str">
        <f>+[1]i.04108!C34</f>
        <v xml:space="preserve">ТАЙЛАН ГАРГАСАН:    </v>
      </c>
      <c r="C99" s="5"/>
      <c r="D99" s="5"/>
      <c r="E99" s="5"/>
    </row>
    <row r="100" spans="1:24" x14ac:dyDescent="0.25">
      <c r="C100" s="5"/>
      <c r="D100" s="5"/>
      <c r="E100" s="5"/>
    </row>
    <row r="101" spans="1:24" x14ac:dyDescent="0.25">
      <c r="A101" s="73"/>
      <c r="B101" s="74" t="str">
        <f>+[1]i.04108!C36</f>
        <v xml:space="preserve"> Гүйцэтгэх захирал</v>
      </c>
      <c r="C101" s="168" t="str">
        <f>+[1]i.04108!D36</f>
        <v xml:space="preserve">/…............................./   </v>
      </c>
      <c r="D101" s="168"/>
      <c r="E101" s="5" t="str">
        <f>+[1]i.04108!F36</f>
        <v>/................................./</v>
      </c>
    </row>
    <row r="102" spans="1:24" x14ac:dyDescent="0.25">
      <c r="A102" s="73"/>
      <c r="B102" s="74"/>
      <c r="C102" s="5"/>
      <c r="D102" s="5"/>
      <c r="E102" s="5"/>
    </row>
    <row r="103" spans="1:24" x14ac:dyDescent="0.25">
      <c r="A103" s="73"/>
      <c r="B103" s="74" t="str">
        <f>+[1]i.04108!C38</f>
        <v xml:space="preserve"> Ерөнхий нягтлан бодогч  </v>
      </c>
      <c r="C103" s="168" t="str">
        <f>+[1]i.04108!D38</f>
        <v>/…........................../</v>
      </c>
      <c r="D103" s="168"/>
      <c r="E103" s="5" t="str">
        <f>+[1]i.04108!F38</f>
        <v>/................................/</v>
      </c>
    </row>
    <row r="104" spans="1:24" x14ac:dyDescent="0.25">
      <c r="A104" s="73"/>
      <c r="B104" s="74"/>
      <c r="C104" s="5"/>
      <c r="D104" s="5"/>
      <c r="E104" s="5"/>
    </row>
    <row r="105" spans="1:24" x14ac:dyDescent="0.25">
      <c r="B105" s="74" t="str">
        <f>+[1]i.04108!C40</f>
        <v>...................................................</v>
      </c>
      <c r="C105" s="168" t="str">
        <f>+[1]i.04108!D40</f>
        <v xml:space="preserve">/................................../   </v>
      </c>
      <c r="D105" s="168"/>
      <c r="E105" s="5" t="str">
        <f>+[1]i.04108!F40</f>
        <v>/................................/</v>
      </c>
    </row>
    <row r="106" spans="1:24" x14ac:dyDescent="0.25">
      <c r="C106" s="5"/>
      <c r="D106" s="5"/>
      <c r="E106" s="5"/>
    </row>
    <row r="107" spans="1:24" x14ac:dyDescent="0.25">
      <c r="C107" s="68"/>
    </row>
    <row r="108" spans="1:24" x14ac:dyDescent="0.25">
      <c r="C108" s="68"/>
    </row>
    <row r="109" spans="1:24" x14ac:dyDescent="0.25">
      <c r="C109" s="68"/>
    </row>
    <row r="110" spans="1:24" x14ac:dyDescent="0.25">
      <c r="C110" s="68"/>
    </row>
    <row r="111" spans="1:24" x14ac:dyDescent="0.25">
      <c r="C111" s="68"/>
    </row>
    <row r="112" spans="1:24" x14ac:dyDescent="0.25">
      <c r="C112" s="68"/>
    </row>
    <row r="113" spans="3:3" x14ac:dyDescent="0.25">
      <c r="C113" s="68"/>
    </row>
    <row r="114" spans="3:3" x14ac:dyDescent="0.25">
      <c r="C114" s="68"/>
    </row>
    <row r="115" spans="3:3" x14ac:dyDescent="0.25">
      <c r="C115" s="68"/>
    </row>
    <row r="116" spans="3:3" x14ac:dyDescent="0.25">
      <c r="C116" s="68"/>
    </row>
    <row r="117" spans="3:3" x14ac:dyDescent="0.25">
      <c r="C117" s="68"/>
    </row>
    <row r="118" spans="3:3" x14ac:dyDescent="0.25">
      <c r="C118" s="68"/>
    </row>
    <row r="119" spans="3:3" x14ac:dyDescent="0.25">
      <c r="C119" s="68"/>
    </row>
    <row r="120" spans="3:3" x14ac:dyDescent="0.25">
      <c r="C120" s="68"/>
    </row>
    <row r="121" spans="3:3" x14ac:dyDescent="0.25">
      <c r="C121" s="68"/>
    </row>
    <row r="122" spans="3:3" x14ac:dyDescent="0.25">
      <c r="C122" s="68"/>
    </row>
    <row r="123" spans="3:3" x14ac:dyDescent="0.25">
      <c r="C123" s="68"/>
    </row>
    <row r="124" spans="3:3" x14ac:dyDescent="0.25">
      <c r="C124" s="68"/>
    </row>
    <row r="125" spans="3:3" x14ac:dyDescent="0.25">
      <c r="C125" s="68"/>
    </row>
    <row r="126" spans="3:3" x14ac:dyDescent="0.25">
      <c r="C126" s="68"/>
    </row>
    <row r="127" spans="3:3" x14ac:dyDescent="0.25">
      <c r="C127" s="68"/>
    </row>
    <row r="128" spans="3:3" x14ac:dyDescent="0.25">
      <c r="C128" s="68"/>
    </row>
    <row r="129" spans="3:3" x14ac:dyDescent="0.25">
      <c r="C129" s="68"/>
    </row>
    <row r="130" spans="3:3" x14ac:dyDescent="0.25">
      <c r="C130" s="68"/>
    </row>
    <row r="131" spans="3:3" x14ac:dyDescent="0.25">
      <c r="C131" s="68"/>
    </row>
    <row r="132" spans="3:3" x14ac:dyDescent="0.25">
      <c r="C132" s="68"/>
    </row>
    <row r="133" spans="3:3" x14ac:dyDescent="0.25">
      <c r="C133" s="68"/>
    </row>
    <row r="134" spans="3:3" x14ac:dyDescent="0.25">
      <c r="C134" s="68"/>
    </row>
    <row r="135" spans="3:3" x14ac:dyDescent="0.25">
      <c r="C135" s="68"/>
    </row>
    <row r="136" spans="3:3" x14ac:dyDescent="0.25">
      <c r="C136" s="68"/>
    </row>
    <row r="137" spans="3:3" x14ac:dyDescent="0.25">
      <c r="C137" s="68"/>
    </row>
    <row r="138" spans="3:3" x14ac:dyDescent="0.25">
      <c r="C138" s="68"/>
    </row>
    <row r="139" spans="3:3" x14ac:dyDescent="0.25">
      <c r="C139" s="68"/>
    </row>
    <row r="140" spans="3:3" x14ac:dyDescent="0.25">
      <c r="C140" s="68"/>
    </row>
    <row r="141" spans="3:3" x14ac:dyDescent="0.25">
      <c r="C141" s="68"/>
    </row>
    <row r="142" spans="3:3" x14ac:dyDescent="0.25">
      <c r="C142" s="68"/>
    </row>
    <row r="143" spans="3:3" x14ac:dyDescent="0.25">
      <c r="C143" s="68"/>
    </row>
    <row r="144" spans="3:3" x14ac:dyDescent="0.25">
      <c r="C144" s="68"/>
    </row>
    <row r="145" spans="3:3" x14ac:dyDescent="0.25">
      <c r="C145" s="68"/>
    </row>
    <row r="146" spans="3:3" x14ac:dyDescent="0.25">
      <c r="C146" s="68"/>
    </row>
    <row r="147" spans="3:3" x14ac:dyDescent="0.25">
      <c r="C147" s="68"/>
    </row>
    <row r="148" spans="3:3" x14ac:dyDescent="0.25">
      <c r="C148" s="68"/>
    </row>
    <row r="149" spans="3:3" x14ac:dyDescent="0.25">
      <c r="C149" s="68"/>
    </row>
    <row r="150" spans="3:3" x14ac:dyDescent="0.25">
      <c r="C150" s="68"/>
    </row>
    <row r="151" spans="3:3" x14ac:dyDescent="0.25">
      <c r="C151" s="68"/>
    </row>
    <row r="152" spans="3:3" x14ac:dyDescent="0.25">
      <c r="C152" s="68"/>
    </row>
    <row r="153" spans="3:3" x14ac:dyDescent="0.25">
      <c r="C153" s="68"/>
    </row>
    <row r="154" spans="3:3" x14ac:dyDescent="0.25">
      <c r="C154" s="68"/>
    </row>
    <row r="155" spans="3:3" x14ac:dyDescent="0.25">
      <c r="C155" s="68"/>
    </row>
    <row r="156" spans="3:3" x14ac:dyDescent="0.25">
      <c r="C156" s="68"/>
    </row>
    <row r="157" spans="3:3" x14ac:dyDescent="0.25">
      <c r="C157" s="68"/>
    </row>
    <row r="158" spans="3:3" x14ac:dyDescent="0.25">
      <c r="C158" s="68"/>
    </row>
    <row r="159" spans="3:3" x14ac:dyDescent="0.25">
      <c r="C159" s="68"/>
    </row>
    <row r="160" spans="3:3" x14ac:dyDescent="0.25">
      <c r="C160" s="68"/>
    </row>
    <row r="161" spans="3:3" x14ac:dyDescent="0.25">
      <c r="C161" s="68"/>
    </row>
    <row r="162" spans="3:3" x14ac:dyDescent="0.25">
      <c r="C162" s="68"/>
    </row>
    <row r="163" spans="3:3" x14ac:dyDescent="0.25">
      <c r="C163" s="68"/>
    </row>
    <row r="164" spans="3:3" x14ac:dyDescent="0.25">
      <c r="C164" s="68"/>
    </row>
    <row r="165" spans="3:3" x14ac:dyDescent="0.25">
      <c r="C165" s="68"/>
    </row>
    <row r="166" spans="3:3" x14ac:dyDescent="0.25">
      <c r="C166" s="68"/>
    </row>
    <row r="167" spans="3:3" x14ac:dyDescent="0.25">
      <c r="C167" s="68"/>
    </row>
    <row r="168" spans="3:3" x14ac:dyDescent="0.25">
      <c r="C168" s="68"/>
    </row>
    <row r="169" spans="3:3" x14ac:dyDescent="0.25">
      <c r="C169" s="68"/>
    </row>
    <row r="170" spans="3:3" x14ac:dyDescent="0.25">
      <c r="C170" s="68"/>
    </row>
    <row r="171" spans="3:3" x14ac:dyDescent="0.25">
      <c r="C171" s="68"/>
    </row>
    <row r="172" spans="3:3" x14ac:dyDescent="0.25">
      <c r="C172" s="68"/>
    </row>
    <row r="173" spans="3:3" x14ac:dyDescent="0.25">
      <c r="C173" s="68"/>
    </row>
    <row r="174" spans="3:3" x14ac:dyDescent="0.25">
      <c r="C174" s="68"/>
    </row>
    <row r="175" spans="3:3" x14ac:dyDescent="0.25">
      <c r="C175" s="68"/>
    </row>
    <row r="176" spans="3:3" x14ac:dyDescent="0.25">
      <c r="C176" s="68"/>
    </row>
    <row r="177" spans="3:3" x14ac:dyDescent="0.25">
      <c r="C177" s="68"/>
    </row>
    <row r="178" spans="3:3" x14ac:dyDescent="0.25">
      <c r="C178" s="68"/>
    </row>
    <row r="179" spans="3:3" x14ac:dyDescent="0.25">
      <c r="C179" s="68"/>
    </row>
    <row r="180" spans="3:3" x14ac:dyDescent="0.25">
      <c r="C180" s="68"/>
    </row>
    <row r="181" spans="3:3" x14ac:dyDescent="0.25">
      <c r="C181" s="68"/>
    </row>
    <row r="182" spans="3:3" x14ac:dyDescent="0.25">
      <c r="C182" s="68"/>
    </row>
    <row r="183" spans="3:3" x14ac:dyDescent="0.25">
      <c r="C183" s="68"/>
    </row>
    <row r="184" spans="3:3" x14ac:dyDescent="0.25">
      <c r="C184" s="68"/>
    </row>
    <row r="185" spans="3:3" x14ac:dyDescent="0.25">
      <c r="C185" s="68"/>
    </row>
    <row r="186" spans="3:3" x14ac:dyDescent="0.25">
      <c r="C186" s="68"/>
    </row>
    <row r="187" spans="3:3" x14ac:dyDescent="0.25">
      <c r="C187" s="68"/>
    </row>
    <row r="188" spans="3:3" x14ac:dyDescent="0.25">
      <c r="C188" s="68"/>
    </row>
    <row r="189" spans="3:3" x14ac:dyDescent="0.25">
      <c r="C189" s="68"/>
    </row>
    <row r="190" spans="3:3" x14ac:dyDescent="0.25">
      <c r="C190" s="68"/>
    </row>
    <row r="191" spans="3:3" x14ac:dyDescent="0.25">
      <c r="C191" s="68"/>
    </row>
    <row r="192" spans="3:3" x14ac:dyDescent="0.25">
      <c r="C192" s="68"/>
    </row>
    <row r="193" spans="3:3" x14ac:dyDescent="0.25">
      <c r="C193" s="68"/>
    </row>
    <row r="194" spans="3:3" x14ac:dyDescent="0.25">
      <c r="C194" s="68"/>
    </row>
    <row r="195" spans="3:3" x14ac:dyDescent="0.25">
      <c r="C195" s="68"/>
    </row>
    <row r="196" spans="3:3" x14ac:dyDescent="0.25">
      <c r="C196" s="68"/>
    </row>
    <row r="197" spans="3:3" x14ac:dyDescent="0.25">
      <c r="C197" s="68"/>
    </row>
    <row r="198" spans="3:3" x14ac:dyDescent="0.25">
      <c r="C198" s="68"/>
    </row>
    <row r="199" spans="3:3" x14ac:dyDescent="0.25">
      <c r="C199" s="68"/>
    </row>
    <row r="200" spans="3:3" x14ac:dyDescent="0.25">
      <c r="C200" s="68"/>
    </row>
    <row r="201" spans="3:3" x14ac:dyDescent="0.25">
      <c r="C201" s="68"/>
    </row>
    <row r="202" spans="3:3" x14ac:dyDescent="0.25">
      <c r="C202" s="68"/>
    </row>
    <row r="203" spans="3:3" x14ac:dyDescent="0.25">
      <c r="C203" s="68"/>
    </row>
    <row r="204" spans="3:3" x14ac:dyDescent="0.25">
      <c r="C204" s="68"/>
    </row>
    <row r="205" spans="3:3" x14ac:dyDescent="0.25">
      <c r="C205" s="68"/>
    </row>
    <row r="206" spans="3:3" x14ac:dyDescent="0.25">
      <c r="C206" s="68"/>
    </row>
    <row r="207" spans="3:3" x14ac:dyDescent="0.25">
      <c r="C207" s="68"/>
    </row>
    <row r="208" spans="3:3" x14ac:dyDescent="0.25">
      <c r="C208" s="68"/>
    </row>
    <row r="209" spans="3:3" x14ac:dyDescent="0.25">
      <c r="C209" s="68"/>
    </row>
    <row r="210" spans="3:3" x14ac:dyDescent="0.25">
      <c r="C210" s="68"/>
    </row>
    <row r="211" spans="3:3" x14ac:dyDescent="0.25">
      <c r="C211" s="68"/>
    </row>
    <row r="212" spans="3:3" x14ac:dyDescent="0.25">
      <c r="C212" s="68"/>
    </row>
    <row r="213" spans="3:3" x14ac:dyDescent="0.25">
      <c r="C213" s="68"/>
    </row>
    <row r="214" spans="3:3" x14ac:dyDescent="0.25">
      <c r="C214" s="68"/>
    </row>
    <row r="215" spans="3:3" x14ac:dyDescent="0.25">
      <c r="C215" s="68"/>
    </row>
    <row r="216" spans="3:3" x14ac:dyDescent="0.25">
      <c r="C216" s="68"/>
    </row>
    <row r="217" spans="3:3" x14ac:dyDescent="0.25">
      <c r="C217" s="68"/>
    </row>
    <row r="218" spans="3:3" x14ac:dyDescent="0.25">
      <c r="C218" s="68"/>
    </row>
    <row r="219" spans="3:3" x14ac:dyDescent="0.25">
      <c r="C219" s="68"/>
    </row>
    <row r="220" spans="3:3" x14ac:dyDescent="0.25">
      <c r="C220" s="68"/>
    </row>
    <row r="221" spans="3:3" x14ac:dyDescent="0.25">
      <c r="C221" s="68"/>
    </row>
    <row r="222" spans="3:3" x14ac:dyDescent="0.25">
      <c r="C222" s="68"/>
    </row>
    <row r="223" spans="3:3" x14ac:dyDescent="0.25">
      <c r="C223" s="68"/>
    </row>
    <row r="224" spans="3:3" x14ac:dyDescent="0.25">
      <c r="C224" s="68"/>
    </row>
    <row r="225" spans="3:3" x14ac:dyDescent="0.25">
      <c r="C225" s="68"/>
    </row>
    <row r="226" spans="3:3" x14ac:dyDescent="0.25">
      <c r="C226" s="68"/>
    </row>
    <row r="227" spans="3:3" x14ac:dyDescent="0.25">
      <c r="C227" s="68"/>
    </row>
    <row r="228" spans="3:3" x14ac:dyDescent="0.25">
      <c r="C228" s="68"/>
    </row>
    <row r="229" spans="3:3" x14ac:dyDescent="0.25">
      <c r="C229" s="68"/>
    </row>
    <row r="230" spans="3:3" x14ac:dyDescent="0.25">
      <c r="C230" s="68"/>
    </row>
    <row r="231" spans="3:3" x14ac:dyDescent="0.25">
      <c r="C231" s="68"/>
    </row>
    <row r="232" spans="3:3" x14ac:dyDescent="0.25">
      <c r="C232" s="68"/>
    </row>
    <row r="233" spans="3:3" x14ac:dyDescent="0.25">
      <c r="C233" s="68"/>
    </row>
    <row r="234" spans="3:3" x14ac:dyDescent="0.25">
      <c r="C234" s="68"/>
    </row>
    <row r="235" spans="3:3" x14ac:dyDescent="0.25">
      <c r="C235" s="68"/>
    </row>
    <row r="236" spans="3:3" x14ac:dyDescent="0.25">
      <c r="C236" s="68"/>
    </row>
    <row r="237" spans="3:3" x14ac:dyDescent="0.25">
      <c r="C237" s="68"/>
    </row>
    <row r="238" spans="3:3" x14ac:dyDescent="0.25">
      <c r="C238" s="68"/>
    </row>
    <row r="239" spans="3:3" x14ac:dyDescent="0.25">
      <c r="C239" s="68"/>
    </row>
    <row r="240" spans="3:3" x14ac:dyDescent="0.25">
      <c r="C240" s="68"/>
    </row>
    <row r="241" spans="3:3" x14ac:dyDescent="0.25">
      <c r="C241" s="68"/>
    </row>
    <row r="242" spans="3:3" x14ac:dyDescent="0.25">
      <c r="C242" s="68"/>
    </row>
    <row r="243" spans="3:3" x14ac:dyDescent="0.25">
      <c r="C243" s="68"/>
    </row>
    <row r="244" spans="3:3" x14ac:dyDescent="0.25">
      <c r="C244" s="68"/>
    </row>
    <row r="245" spans="3:3" x14ac:dyDescent="0.25">
      <c r="C245" s="68"/>
    </row>
    <row r="246" spans="3:3" x14ac:dyDescent="0.25">
      <c r="C246" s="68"/>
    </row>
    <row r="247" spans="3:3" x14ac:dyDescent="0.25">
      <c r="C247" s="68"/>
    </row>
    <row r="248" spans="3:3" x14ac:dyDescent="0.25">
      <c r="C248" s="68"/>
    </row>
    <row r="249" spans="3:3" x14ac:dyDescent="0.25">
      <c r="C249" s="68"/>
    </row>
    <row r="250" spans="3:3" x14ac:dyDescent="0.25">
      <c r="C250" s="68"/>
    </row>
    <row r="251" spans="3:3" x14ac:dyDescent="0.25">
      <c r="C251" s="68"/>
    </row>
    <row r="252" spans="3:3" x14ac:dyDescent="0.25">
      <c r="C252" s="68"/>
    </row>
    <row r="253" spans="3:3" x14ac:dyDescent="0.25">
      <c r="C253" s="68"/>
    </row>
    <row r="254" spans="3:3" x14ac:dyDescent="0.25">
      <c r="C254" s="68"/>
    </row>
    <row r="255" spans="3:3" x14ac:dyDescent="0.25">
      <c r="C255" s="68"/>
    </row>
    <row r="256" spans="3:3" x14ac:dyDescent="0.25">
      <c r="C256" s="68"/>
    </row>
    <row r="257" spans="3:3" x14ac:dyDescent="0.25">
      <c r="C257" s="68"/>
    </row>
    <row r="258" spans="3:3" x14ac:dyDescent="0.25">
      <c r="C258" s="68"/>
    </row>
    <row r="259" spans="3:3" x14ac:dyDescent="0.25">
      <c r="C259" s="68"/>
    </row>
    <row r="260" spans="3:3" x14ac:dyDescent="0.25">
      <c r="C260" s="68"/>
    </row>
    <row r="261" spans="3:3" x14ac:dyDescent="0.25">
      <c r="C261" s="68"/>
    </row>
    <row r="262" spans="3:3" x14ac:dyDescent="0.25">
      <c r="C262" s="68"/>
    </row>
    <row r="263" spans="3:3" x14ac:dyDescent="0.25">
      <c r="C263" s="68"/>
    </row>
    <row r="264" spans="3:3" x14ac:dyDescent="0.25">
      <c r="C264" s="68"/>
    </row>
    <row r="265" spans="3:3" x14ac:dyDescent="0.25">
      <c r="C265" s="68"/>
    </row>
    <row r="266" spans="3:3" x14ac:dyDescent="0.25">
      <c r="C266" s="68"/>
    </row>
    <row r="267" spans="3:3" x14ac:dyDescent="0.25">
      <c r="C267" s="68"/>
    </row>
    <row r="268" spans="3:3" x14ac:dyDescent="0.25">
      <c r="C268" s="68"/>
    </row>
    <row r="269" spans="3:3" x14ac:dyDescent="0.25">
      <c r="C269" s="68"/>
    </row>
    <row r="270" spans="3:3" x14ac:dyDescent="0.25">
      <c r="C270" s="68"/>
    </row>
    <row r="271" spans="3:3" x14ac:dyDescent="0.25">
      <c r="C271" s="68"/>
    </row>
    <row r="272" spans="3:3" x14ac:dyDescent="0.25">
      <c r="C272" s="68"/>
    </row>
    <row r="273" spans="3:3" x14ac:dyDescent="0.25">
      <c r="C273" s="68"/>
    </row>
    <row r="274" spans="3:3" x14ac:dyDescent="0.25">
      <c r="C274" s="68"/>
    </row>
    <row r="275" spans="3:3" x14ac:dyDescent="0.25">
      <c r="C275" s="68"/>
    </row>
    <row r="276" spans="3:3" x14ac:dyDescent="0.25">
      <c r="C276" s="68"/>
    </row>
    <row r="277" spans="3:3" x14ac:dyDescent="0.25">
      <c r="C277" s="68"/>
    </row>
    <row r="278" spans="3:3" x14ac:dyDescent="0.25">
      <c r="C278" s="68"/>
    </row>
    <row r="279" spans="3:3" x14ac:dyDescent="0.25">
      <c r="C279" s="68"/>
    </row>
    <row r="280" spans="3:3" x14ac:dyDescent="0.25">
      <c r="C280" s="68"/>
    </row>
    <row r="281" spans="3:3" x14ac:dyDescent="0.25">
      <c r="C281" s="68"/>
    </row>
    <row r="282" spans="3:3" x14ac:dyDescent="0.25">
      <c r="C282" s="68"/>
    </row>
    <row r="283" spans="3:3" x14ac:dyDescent="0.25">
      <c r="C283" s="68"/>
    </row>
    <row r="284" spans="3:3" x14ac:dyDescent="0.25">
      <c r="C284" s="68"/>
    </row>
    <row r="285" spans="3:3" x14ac:dyDescent="0.25">
      <c r="C285" s="68"/>
    </row>
    <row r="286" spans="3:3" x14ac:dyDescent="0.25">
      <c r="C286" s="68"/>
    </row>
    <row r="287" spans="3:3" x14ac:dyDescent="0.25">
      <c r="C287" s="68"/>
    </row>
    <row r="288" spans="3:3" x14ac:dyDescent="0.25">
      <c r="C288" s="68"/>
    </row>
    <row r="289" spans="3:3" x14ac:dyDescent="0.25">
      <c r="C289" s="68"/>
    </row>
    <row r="290" spans="3:3" x14ac:dyDescent="0.25">
      <c r="C290" s="68"/>
    </row>
    <row r="291" spans="3:3" x14ac:dyDescent="0.25">
      <c r="C291" s="68"/>
    </row>
    <row r="292" spans="3:3" x14ac:dyDescent="0.25">
      <c r="C292" s="68"/>
    </row>
    <row r="293" spans="3:3" x14ac:dyDescent="0.25">
      <c r="C293" s="68"/>
    </row>
    <row r="294" spans="3:3" x14ac:dyDescent="0.25">
      <c r="C294" s="68"/>
    </row>
    <row r="295" spans="3:3" x14ac:dyDescent="0.25">
      <c r="C295" s="68"/>
    </row>
    <row r="296" spans="3:3" x14ac:dyDescent="0.25">
      <c r="C296" s="68"/>
    </row>
    <row r="297" spans="3:3" x14ac:dyDescent="0.25">
      <c r="C297" s="68"/>
    </row>
    <row r="298" spans="3:3" x14ac:dyDescent="0.25">
      <c r="C298" s="68"/>
    </row>
    <row r="299" spans="3:3" x14ac:dyDescent="0.25">
      <c r="C299" s="68"/>
    </row>
    <row r="300" spans="3:3" x14ac:dyDescent="0.25">
      <c r="C300" s="68"/>
    </row>
    <row r="301" spans="3:3" x14ac:dyDescent="0.25">
      <c r="C301" s="68"/>
    </row>
    <row r="302" spans="3:3" x14ac:dyDescent="0.25">
      <c r="C302" s="68"/>
    </row>
    <row r="303" spans="3:3" x14ac:dyDescent="0.25">
      <c r="C303" s="68"/>
    </row>
    <row r="304" spans="3:3" x14ac:dyDescent="0.25">
      <c r="C304" s="68"/>
    </row>
    <row r="305" spans="3:3" x14ac:dyDescent="0.25">
      <c r="C305" s="68"/>
    </row>
    <row r="306" spans="3:3" x14ac:dyDescent="0.25">
      <c r="C306" s="68"/>
    </row>
    <row r="307" spans="3:3" x14ac:dyDescent="0.25">
      <c r="C307" s="68"/>
    </row>
    <row r="308" spans="3:3" x14ac:dyDescent="0.25">
      <c r="C308" s="68"/>
    </row>
    <row r="309" spans="3:3" x14ac:dyDescent="0.25">
      <c r="C309" s="68"/>
    </row>
    <row r="310" spans="3:3" x14ac:dyDescent="0.25">
      <c r="C310" s="68"/>
    </row>
    <row r="311" spans="3:3" x14ac:dyDescent="0.25">
      <c r="C311" s="68"/>
    </row>
    <row r="312" spans="3:3" x14ac:dyDescent="0.25">
      <c r="C312" s="68"/>
    </row>
    <row r="313" spans="3:3" x14ac:dyDescent="0.25">
      <c r="C313" s="68"/>
    </row>
    <row r="314" spans="3:3" x14ac:dyDescent="0.25">
      <c r="C314" s="68"/>
    </row>
    <row r="315" spans="3:3" x14ac:dyDescent="0.25">
      <c r="C315" s="68"/>
    </row>
    <row r="316" spans="3:3" x14ac:dyDescent="0.25">
      <c r="C316" s="68"/>
    </row>
    <row r="317" spans="3:3" x14ac:dyDescent="0.25">
      <c r="C317" s="68"/>
    </row>
    <row r="318" spans="3:3" x14ac:dyDescent="0.25">
      <c r="C318" s="68"/>
    </row>
    <row r="319" spans="3:3" x14ac:dyDescent="0.25">
      <c r="C319" s="68"/>
    </row>
    <row r="320" spans="3:3" x14ac:dyDescent="0.25">
      <c r="C320" s="68"/>
    </row>
    <row r="321" spans="3:3" x14ac:dyDescent="0.25">
      <c r="C321" s="68"/>
    </row>
    <row r="322" spans="3:3" x14ac:dyDescent="0.25">
      <c r="C322" s="68"/>
    </row>
    <row r="323" spans="3:3" x14ac:dyDescent="0.25">
      <c r="C323" s="68"/>
    </row>
    <row r="324" spans="3:3" x14ac:dyDescent="0.25">
      <c r="C324" s="68"/>
    </row>
    <row r="325" spans="3:3" x14ac:dyDescent="0.25">
      <c r="C325" s="68"/>
    </row>
    <row r="326" spans="3:3" x14ac:dyDescent="0.25">
      <c r="C326" s="68"/>
    </row>
    <row r="327" spans="3:3" x14ac:dyDescent="0.25">
      <c r="C327" s="68"/>
    </row>
    <row r="328" spans="3:3" x14ac:dyDescent="0.25">
      <c r="C328" s="68"/>
    </row>
    <row r="329" spans="3:3" x14ac:dyDescent="0.25">
      <c r="C329" s="68"/>
    </row>
    <row r="330" spans="3:3" x14ac:dyDescent="0.25">
      <c r="C330" s="68"/>
    </row>
    <row r="331" spans="3:3" x14ac:dyDescent="0.25">
      <c r="C331" s="68"/>
    </row>
    <row r="332" spans="3:3" x14ac:dyDescent="0.25">
      <c r="C332" s="68"/>
    </row>
    <row r="333" spans="3:3" x14ac:dyDescent="0.25">
      <c r="C333" s="68"/>
    </row>
    <row r="334" spans="3:3" x14ac:dyDescent="0.25">
      <c r="C334" s="68"/>
    </row>
    <row r="335" spans="3:3" x14ac:dyDescent="0.25">
      <c r="C335" s="68"/>
    </row>
    <row r="336" spans="3:3" x14ac:dyDescent="0.25">
      <c r="C336" s="68"/>
    </row>
    <row r="337" spans="3:3" x14ac:dyDescent="0.25">
      <c r="C337" s="68"/>
    </row>
    <row r="338" spans="3:3" x14ac:dyDescent="0.25">
      <c r="C338" s="68"/>
    </row>
    <row r="339" spans="3:3" x14ac:dyDescent="0.25">
      <c r="C339" s="68"/>
    </row>
    <row r="340" spans="3:3" x14ac:dyDescent="0.25">
      <c r="C340" s="68"/>
    </row>
    <row r="341" spans="3:3" x14ac:dyDescent="0.25">
      <c r="C341" s="68"/>
    </row>
    <row r="342" spans="3:3" x14ac:dyDescent="0.25">
      <c r="C342" s="68"/>
    </row>
    <row r="343" spans="3:3" x14ac:dyDescent="0.25">
      <c r="C343" s="68"/>
    </row>
    <row r="344" spans="3:3" x14ac:dyDescent="0.25">
      <c r="C344" s="68"/>
    </row>
    <row r="345" spans="3:3" x14ac:dyDescent="0.25">
      <c r="C345" s="68"/>
    </row>
    <row r="346" spans="3:3" x14ac:dyDescent="0.25">
      <c r="C346" s="68"/>
    </row>
    <row r="347" spans="3:3" x14ac:dyDescent="0.25">
      <c r="C347" s="68"/>
    </row>
    <row r="348" spans="3:3" x14ac:dyDescent="0.25">
      <c r="C348" s="68"/>
    </row>
    <row r="349" spans="3:3" x14ac:dyDescent="0.25">
      <c r="C349" s="68"/>
    </row>
    <row r="350" spans="3:3" x14ac:dyDescent="0.25">
      <c r="C350" s="68"/>
    </row>
    <row r="351" spans="3:3" x14ac:dyDescent="0.25">
      <c r="C351" s="68"/>
    </row>
    <row r="352" spans="3:3" x14ac:dyDescent="0.25">
      <c r="C352" s="68"/>
    </row>
    <row r="353" spans="3:3" x14ac:dyDescent="0.25">
      <c r="C353" s="68"/>
    </row>
    <row r="354" spans="3:3" x14ac:dyDescent="0.25">
      <c r="C354" s="68"/>
    </row>
    <row r="355" spans="3:3" x14ac:dyDescent="0.25">
      <c r="C355" s="68"/>
    </row>
    <row r="356" spans="3:3" x14ac:dyDescent="0.25">
      <c r="C356" s="68"/>
    </row>
    <row r="357" spans="3:3" x14ac:dyDescent="0.25">
      <c r="C357" s="68"/>
    </row>
    <row r="358" spans="3:3" x14ac:dyDescent="0.25">
      <c r="C358" s="68"/>
    </row>
    <row r="359" spans="3:3" x14ac:dyDescent="0.25">
      <c r="C359" s="68"/>
    </row>
    <row r="360" spans="3:3" x14ac:dyDescent="0.25">
      <c r="C360" s="68"/>
    </row>
    <row r="361" spans="3:3" x14ac:dyDescent="0.25">
      <c r="C361" s="68"/>
    </row>
    <row r="362" spans="3:3" x14ac:dyDescent="0.25">
      <c r="C362" s="68"/>
    </row>
    <row r="363" spans="3:3" x14ac:dyDescent="0.25">
      <c r="C363" s="68"/>
    </row>
    <row r="364" spans="3:3" x14ac:dyDescent="0.25">
      <c r="C364" s="68"/>
    </row>
    <row r="365" spans="3:3" x14ac:dyDescent="0.25">
      <c r="C365" s="68"/>
    </row>
    <row r="366" spans="3:3" x14ac:dyDescent="0.25">
      <c r="C366" s="68"/>
    </row>
    <row r="367" spans="3:3" x14ac:dyDescent="0.25">
      <c r="C367" s="68"/>
    </row>
    <row r="368" spans="3:3" x14ac:dyDescent="0.25">
      <c r="C368" s="68"/>
    </row>
    <row r="369" spans="3:3" x14ac:dyDescent="0.25">
      <c r="C369" s="68"/>
    </row>
    <row r="370" spans="3:3" x14ac:dyDescent="0.25">
      <c r="C370" s="68"/>
    </row>
    <row r="371" spans="3:3" x14ac:dyDescent="0.25">
      <c r="C371" s="68"/>
    </row>
    <row r="372" spans="3:3" x14ac:dyDescent="0.25">
      <c r="C372" s="68"/>
    </row>
    <row r="373" spans="3:3" x14ac:dyDescent="0.25">
      <c r="C373" s="68"/>
    </row>
    <row r="374" spans="3:3" x14ac:dyDescent="0.25">
      <c r="C374" s="68"/>
    </row>
    <row r="375" spans="3:3" x14ac:dyDescent="0.25">
      <c r="C375" s="68"/>
    </row>
    <row r="376" spans="3:3" x14ac:dyDescent="0.25">
      <c r="C376" s="68"/>
    </row>
    <row r="377" spans="3:3" x14ac:dyDescent="0.25">
      <c r="C377" s="68"/>
    </row>
    <row r="378" spans="3:3" x14ac:dyDescent="0.25">
      <c r="C378" s="68"/>
    </row>
    <row r="379" spans="3:3" x14ac:dyDescent="0.25">
      <c r="C379" s="68"/>
    </row>
    <row r="380" spans="3:3" x14ac:dyDescent="0.25">
      <c r="C380" s="68"/>
    </row>
    <row r="381" spans="3:3" x14ac:dyDescent="0.25">
      <c r="C381" s="68"/>
    </row>
    <row r="382" spans="3:3" x14ac:dyDescent="0.25">
      <c r="C382" s="68"/>
    </row>
    <row r="383" spans="3:3" x14ac:dyDescent="0.25">
      <c r="C383" s="68"/>
    </row>
    <row r="384" spans="3:3" x14ac:dyDescent="0.25">
      <c r="C384" s="68"/>
    </row>
    <row r="385" spans="3:3" x14ac:dyDescent="0.25">
      <c r="C385" s="68"/>
    </row>
    <row r="386" spans="3:3" x14ac:dyDescent="0.25">
      <c r="C386" s="68"/>
    </row>
    <row r="387" spans="3:3" x14ac:dyDescent="0.25">
      <c r="C387" s="68"/>
    </row>
    <row r="388" spans="3:3" x14ac:dyDescent="0.25">
      <c r="C388" s="68"/>
    </row>
    <row r="389" spans="3:3" x14ac:dyDescent="0.25">
      <c r="C389" s="68"/>
    </row>
    <row r="390" spans="3:3" x14ac:dyDescent="0.25">
      <c r="C390" s="68"/>
    </row>
    <row r="391" spans="3:3" x14ac:dyDescent="0.25">
      <c r="C391" s="68"/>
    </row>
    <row r="392" spans="3:3" x14ac:dyDescent="0.25">
      <c r="C392" s="68"/>
    </row>
    <row r="393" spans="3:3" x14ac:dyDescent="0.25">
      <c r="C393" s="68"/>
    </row>
    <row r="394" spans="3:3" x14ac:dyDescent="0.25">
      <c r="C394" s="68"/>
    </row>
    <row r="395" spans="3:3" x14ac:dyDescent="0.25">
      <c r="C395" s="68"/>
    </row>
    <row r="396" spans="3:3" x14ac:dyDescent="0.25">
      <c r="C396" s="68"/>
    </row>
    <row r="397" spans="3:3" x14ac:dyDescent="0.25">
      <c r="C397" s="68"/>
    </row>
    <row r="398" spans="3:3" x14ac:dyDescent="0.25">
      <c r="C398" s="68"/>
    </row>
    <row r="399" spans="3:3" x14ac:dyDescent="0.25">
      <c r="C399" s="68"/>
    </row>
    <row r="400" spans="3:3" x14ac:dyDescent="0.25">
      <c r="C400" s="68"/>
    </row>
    <row r="401" spans="3:3" x14ac:dyDescent="0.25">
      <c r="C401" s="68"/>
    </row>
    <row r="402" spans="3:3" x14ac:dyDescent="0.25">
      <c r="C402" s="68"/>
    </row>
    <row r="403" spans="3:3" x14ac:dyDescent="0.25">
      <c r="C403" s="68"/>
    </row>
    <row r="404" spans="3:3" x14ac:dyDescent="0.25">
      <c r="C404" s="68"/>
    </row>
    <row r="405" spans="3:3" x14ac:dyDescent="0.25">
      <c r="C405" s="68"/>
    </row>
    <row r="406" spans="3:3" x14ac:dyDescent="0.25">
      <c r="C406" s="68"/>
    </row>
    <row r="407" spans="3:3" x14ac:dyDescent="0.25">
      <c r="C407" s="68"/>
    </row>
    <row r="408" spans="3:3" x14ac:dyDescent="0.25">
      <c r="C408" s="68"/>
    </row>
    <row r="409" spans="3:3" x14ac:dyDescent="0.25">
      <c r="C409" s="68"/>
    </row>
    <row r="410" spans="3:3" x14ac:dyDescent="0.25">
      <c r="C410" s="68"/>
    </row>
    <row r="411" spans="3:3" x14ac:dyDescent="0.25">
      <c r="C411" s="68"/>
    </row>
    <row r="412" spans="3:3" x14ac:dyDescent="0.25">
      <c r="C412" s="68"/>
    </row>
    <row r="413" spans="3:3" x14ac:dyDescent="0.25">
      <c r="C413" s="68"/>
    </row>
    <row r="414" spans="3:3" x14ac:dyDescent="0.25">
      <c r="C414" s="68"/>
    </row>
    <row r="415" spans="3:3" x14ac:dyDescent="0.25">
      <c r="C415" s="68"/>
    </row>
    <row r="416" spans="3:3" x14ac:dyDescent="0.25">
      <c r="C416" s="68"/>
    </row>
    <row r="417" spans="3:3" x14ac:dyDescent="0.25">
      <c r="C417" s="68"/>
    </row>
    <row r="418" spans="3:3" x14ac:dyDescent="0.25">
      <c r="C418" s="68"/>
    </row>
    <row r="419" spans="3:3" x14ac:dyDescent="0.25">
      <c r="C419" s="68"/>
    </row>
    <row r="420" spans="3:3" x14ac:dyDescent="0.25">
      <c r="C420" s="68"/>
    </row>
    <row r="421" spans="3:3" x14ac:dyDescent="0.25">
      <c r="C421" s="68"/>
    </row>
    <row r="422" spans="3:3" x14ac:dyDescent="0.25">
      <c r="C422" s="68"/>
    </row>
    <row r="423" spans="3:3" x14ac:dyDescent="0.25">
      <c r="C423" s="68"/>
    </row>
    <row r="424" spans="3:3" x14ac:dyDescent="0.25">
      <c r="C424" s="68"/>
    </row>
    <row r="425" spans="3:3" x14ac:dyDescent="0.25">
      <c r="C425" s="68"/>
    </row>
    <row r="426" spans="3:3" x14ac:dyDescent="0.25">
      <c r="C426" s="68"/>
    </row>
    <row r="427" spans="3:3" x14ac:dyDescent="0.25">
      <c r="C427" s="68"/>
    </row>
    <row r="428" spans="3:3" x14ac:dyDescent="0.25">
      <c r="C428" s="68"/>
    </row>
    <row r="429" spans="3:3" x14ac:dyDescent="0.25">
      <c r="C429" s="68"/>
    </row>
    <row r="430" spans="3:3" x14ac:dyDescent="0.25">
      <c r="C430" s="68"/>
    </row>
    <row r="431" spans="3:3" x14ac:dyDescent="0.25">
      <c r="C431" s="68"/>
    </row>
    <row r="432" spans="3:3" x14ac:dyDescent="0.25">
      <c r="C432" s="68"/>
    </row>
    <row r="433" spans="3:3" x14ac:dyDescent="0.25">
      <c r="C433" s="68"/>
    </row>
    <row r="434" spans="3:3" x14ac:dyDescent="0.25">
      <c r="C434" s="68"/>
    </row>
    <row r="435" spans="3:3" x14ac:dyDescent="0.25">
      <c r="C435" s="68"/>
    </row>
    <row r="436" spans="3:3" x14ac:dyDescent="0.25">
      <c r="C436" s="68"/>
    </row>
    <row r="437" spans="3:3" x14ac:dyDescent="0.25">
      <c r="C437" s="68"/>
    </row>
    <row r="438" spans="3:3" x14ac:dyDescent="0.25">
      <c r="C438" s="68"/>
    </row>
    <row r="439" spans="3:3" x14ac:dyDescent="0.25">
      <c r="C439" s="68"/>
    </row>
    <row r="440" spans="3:3" x14ac:dyDescent="0.25">
      <c r="C440" s="68"/>
    </row>
    <row r="441" spans="3:3" x14ac:dyDescent="0.25">
      <c r="C441" s="68"/>
    </row>
    <row r="442" spans="3:3" x14ac:dyDescent="0.25">
      <c r="C442" s="68"/>
    </row>
    <row r="443" spans="3:3" x14ac:dyDescent="0.25">
      <c r="C443" s="68"/>
    </row>
    <row r="444" spans="3:3" x14ac:dyDescent="0.25">
      <c r="C444" s="68"/>
    </row>
    <row r="445" spans="3:3" x14ac:dyDescent="0.25">
      <c r="C445" s="68"/>
    </row>
    <row r="446" spans="3:3" x14ac:dyDescent="0.25">
      <c r="C446" s="68"/>
    </row>
    <row r="447" spans="3:3" x14ac:dyDescent="0.25">
      <c r="C447" s="68"/>
    </row>
    <row r="448" spans="3:3" x14ac:dyDescent="0.25">
      <c r="C448" s="68"/>
    </row>
    <row r="449" spans="3:3" x14ac:dyDescent="0.25">
      <c r="C449" s="68"/>
    </row>
    <row r="450" spans="3:3" x14ac:dyDescent="0.25">
      <c r="C450" s="68"/>
    </row>
    <row r="451" spans="3:3" x14ac:dyDescent="0.25">
      <c r="C451" s="68"/>
    </row>
    <row r="452" spans="3:3" x14ac:dyDescent="0.25">
      <c r="C452" s="68"/>
    </row>
    <row r="453" spans="3:3" x14ac:dyDescent="0.25">
      <c r="C453" s="68"/>
    </row>
    <row r="454" spans="3:3" x14ac:dyDescent="0.25">
      <c r="C454" s="68"/>
    </row>
    <row r="455" spans="3:3" x14ac:dyDescent="0.25">
      <c r="C455" s="68"/>
    </row>
    <row r="456" spans="3:3" x14ac:dyDescent="0.25">
      <c r="C456" s="68"/>
    </row>
    <row r="457" spans="3:3" x14ac:dyDescent="0.25">
      <c r="C457" s="68"/>
    </row>
    <row r="458" spans="3:3" x14ac:dyDescent="0.25">
      <c r="C458" s="68"/>
    </row>
    <row r="459" spans="3:3" x14ac:dyDescent="0.25">
      <c r="C459" s="68"/>
    </row>
    <row r="460" spans="3:3" x14ac:dyDescent="0.25">
      <c r="C460" s="68"/>
    </row>
    <row r="461" spans="3:3" x14ac:dyDescent="0.25">
      <c r="C461" s="68"/>
    </row>
    <row r="462" spans="3:3" x14ac:dyDescent="0.25">
      <c r="C462" s="68"/>
    </row>
    <row r="463" spans="3:3" x14ac:dyDescent="0.25">
      <c r="C463" s="68"/>
    </row>
    <row r="464" spans="3:3" x14ac:dyDescent="0.25">
      <c r="C464" s="68"/>
    </row>
    <row r="465" spans="3:3" x14ac:dyDescent="0.25">
      <c r="C465" s="68"/>
    </row>
    <row r="466" spans="3:3" x14ac:dyDescent="0.25">
      <c r="C466" s="68"/>
    </row>
    <row r="467" spans="3:3" x14ac:dyDescent="0.25">
      <c r="C467" s="68"/>
    </row>
    <row r="468" spans="3:3" x14ac:dyDescent="0.25">
      <c r="C468" s="68"/>
    </row>
    <row r="469" spans="3:3" x14ac:dyDescent="0.25">
      <c r="C469" s="68"/>
    </row>
    <row r="470" spans="3:3" x14ac:dyDescent="0.25">
      <c r="C470" s="68"/>
    </row>
    <row r="471" spans="3:3" x14ac:dyDescent="0.25">
      <c r="C471" s="68"/>
    </row>
    <row r="472" spans="3:3" x14ac:dyDescent="0.25">
      <c r="C472" s="68"/>
    </row>
    <row r="473" spans="3:3" x14ac:dyDescent="0.25">
      <c r="C473" s="68"/>
    </row>
    <row r="474" spans="3:3" x14ac:dyDescent="0.25">
      <c r="C474" s="68"/>
    </row>
    <row r="475" spans="3:3" x14ac:dyDescent="0.25">
      <c r="C475" s="68"/>
    </row>
    <row r="476" spans="3:3" x14ac:dyDescent="0.25">
      <c r="C476" s="68"/>
    </row>
    <row r="477" spans="3:3" x14ac:dyDescent="0.25">
      <c r="C477" s="68"/>
    </row>
    <row r="478" spans="3:3" x14ac:dyDescent="0.25">
      <c r="C478" s="68"/>
    </row>
    <row r="479" spans="3:3" x14ac:dyDescent="0.25">
      <c r="C479" s="68"/>
    </row>
    <row r="480" spans="3:3" x14ac:dyDescent="0.25">
      <c r="C480" s="68"/>
    </row>
    <row r="481" spans="3:3" x14ac:dyDescent="0.25">
      <c r="C481" s="68"/>
    </row>
    <row r="482" spans="3:3" x14ac:dyDescent="0.25">
      <c r="C482" s="68"/>
    </row>
    <row r="483" spans="3:3" x14ac:dyDescent="0.25">
      <c r="C483" s="68"/>
    </row>
    <row r="484" spans="3:3" x14ac:dyDescent="0.25">
      <c r="C484" s="68"/>
    </row>
    <row r="485" spans="3:3" x14ac:dyDescent="0.25">
      <c r="C485" s="68"/>
    </row>
    <row r="486" spans="3:3" x14ac:dyDescent="0.25">
      <c r="C486" s="68"/>
    </row>
    <row r="487" spans="3:3" x14ac:dyDescent="0.25">
      <c r="C487" s="68"/>
    </row>
    <row r="488" spans="3:3" x14ac:dyDescent="0.25">
      <c r="C488" s="68"/>
    </row>
    <row r="489" spans="3:3" x14ac:dyDescent="0.25">
      <c r="C489" s="68"/>
    </row>
    <row r="490" spans="3:3" x14ac:dyDescent="0.25">
      <c r="C490" s="68"/>
    </row>
    <row r="491" spans="3:3" x14ac:dyDescent="0.25">
      <c r="C491" s="68"/>
    </row>
    <row r="492" spans="3:3" x14ac:dyDescent="0.25">
      <c r="C492" s="68"/>
    </row>
    <row r="493" spans="3:3" x14ac:dyDescent="0.25">
      <c r="C493" s="68"/>
    </row>
    <row r="494" spans="3:3" x14ac:dyDescent="0.25">
      <c r="C494" s="68"/>
    </row>
    <row r="495" spans="3:3" x14ac:dyDescent="0.25">
      <c r="C495" s="68"/>
    </row>
    <row r="496" spans="3:3" x14ac:dyDescent="0.25">
      <c r="C496" s="68"/>
    </row>
    <row r="497" spans="3:3" x14ac:dyDescent="0.25">
      <c r="C497" s="68"/>
    </row>
    <row r="498" spans="3:3" x14ac:dyDescent="0.25">
      <c r="C498" s="68"/>
    </row>
    <row r="499" spans="3:3" x14ac:dyDescent="0.25">
      <c r="C499" s="68"/>
    </row>
    <row r="500" spans="3:3" x14ac:dyDescent="0.25">
      <c r="C500" s="68"/>
    </row>
    <row r="501" spans="3:3" x14ac:dyDescent="0.25">
      <c r="C501" s="68"/>
    </row>
    <row r="502" spans="3:3" x14ac:dyDescent="0.25">
      <c r="C502" s="68"/>
    </row>
    <row r="503" spans="3:3" x14ac:dyDescent="0.25">
      <c r="C503" s="68"/>
    </row>
    <row r="504" spans="3:3" x14ac:dyDescent="0.25">
      <c r="C504" s="68"/>
    </row>
    <row r="505" spans="3:3" x14ac:dyDescent="0.25">
      <c r="C505" s="68"/>
    </row>
    <row r="506" spans="3:3" x14ac:dyDescent="0.25">
      <c r="C506" s="68"/>
    </row>
    <row r="507" spans="3:3" x14ac:dyDescent="0.25">
      <c r="C507" s="68"/>
    </row>
    <row r="508" spans="3:3" x14ac:dyDescent="0.25">
      <c r="C508" s="68"/>
    </row>
    <row r="509" spans="3:3" x14ac:dyDescent="0.25">
      <c r="C509" s="68"/>
    </row>
    <row r="510" spans="3:3" x14ac:dyDescent="0.25">
      <c r="C510" s="68"/>
    </row>
    <row r="511" spans="3:3" x14ac:dyDescent="0.25">
      <c r="C511" s="68"/>
    </row>
    <row r="512" spans="3:3" x14ac:dyDescent="0.25">
      <c r="C512" s="68"/>
    </row>
    <row r="513" spans="3:3" x14ac:dyDescent="0.25">
      <c r="C513" s="68"/>
    </row>
    <row r="514" spans="3:3" x14ac:dyDescent="0.25">
      <c r="C514" s="68"/>
    </row>
    <row r="515" spans="3:3" x14ac:dyDescent="0.25">
      <c r="C515" s="68"/>
    </row>
    <row r="516" spans="3:3" x14ac:dyDescent="0.25">
      <c r="C516" s="68"/>
    </row>
    <row r="517" spans="3:3" x14ac:dyDescent="0.25">
      <c r="C517" s="68"/>
    </row>
    <row r="518" spans="3:3" x14ac:dyDescent="0.25">
      <c r="C518" s="68"/>
    </row>
    <row r="519" spans="3:3" x14ac:dyDescent="0.25">
      <c r="C519" s="68"/>
    </row>
    <row r="520" spans="3:3" x14ac:dyDescent="0.25">
      <c r="C520" s="68"/>
    </row>
    <row r="521" spans="3:3" x14ac:dyDescent="0.25">
      <c r="C521" s="68"/>
    </row>
    <row r="522" spans="3:3" x14ac:dyDescent="0.25">
      <c r="C522" s="68"/>
    </row>
    <row r="523" spans="3:3" x14ac:dyDescent="0.25">
      <c r="C523" s="68"/>
    </row>
    <row r="524" spans="3:3" x14ac:dyDescent="0.25">
      <c r="C524" s="68"/>
    </row>
    <row r="525" spans="3:3" x14ac:dyDescent="0.25">
      <c r="C525" s="68"/>
    </row>
    <row r="526" spans="3:3" x14ac:dyDescent="0.25">
      <c r="C526" s="68"/>
    </row>
    <row r="527" spans="3:3" x14ac:dyDescent="0.25">
      <c r="C527" s="68"/>
    </row>
    <row r="528" spans="3:3" x14ac:dyDescent="0.25">
      <c r="C528" s="68"/>
    </row>
    <row r="529" spans="3:3" x14ac:dyDescent="0.25">
      <c r="C529" s="68"/>
    </row>
    <row r="530" spans="3:3" x14ac:dyDescent="0.25">
      <c r="C530" s="68"/>
    </row>
    <row r="531" spans="3:3" x14ac:dyDescent="0.25">
      <c r="C531" s="68"/>
    </row>
    <row r="532" spans="3:3" x14ac:dyDescent="0.25">
      <c r="C532" s="68"/>
    </row>
    <row r="533" spans="3:3" x14ac:dyDescent="0.25">
      <c r="C533" s="68"/>
    </row>
    <row r="534" spans="3:3" x14ac:dyDescent="0.25">
      <c r="C534" s="68"/>
    </row>
    <row r="535" spans="3:3" x14ac:dyDescent="0.25">
      <c r="C535" s="68"/>
    </row>
    <row r="536" spans="3:3" x14ac:dyDescent="0.25">
      <c r="C536" s="68"/>
    </row>
    <row r="537" spans="3:3" x14ac:dyDescent="0.25">
      <c r="C537" s="68"/>
    </row>
    <row r="538" spans="3:3" x14ac:dyDescent="0.25">
      <c r="C538" s="68"/>
    </row>
    <row r="539" spans="3:3" x14ac:dyDescent="0.25">
      <c r="C539" s="68"/>
    </row>
    <row r="540" spans="3:3" x14ac:dyDescent="0.25">
      <c r="C540" s="68"/>
    </row>
    <row r="541" spans="3:3" x14ac:dyDescent="0.25">
      <c r="C541" s="68"/>
    </row>
    <row r="542" spans="3:3" x14ac:dyDescent="0.25">
      <c r="C542" s="68"/>
    </row>
    <row r="543" spans="3:3" x14ac:dyDescent="0.25">
      <c r="C543" s="68"/>
    </row>
    <row r="544" spans="3:3" x14ac:dyDescent="0.25">
      <c r="C544" s="68"/>
    </row>
    <row r="545" spans="3:3" x14ac:dyDescent="0.25">
      <c r="C545" s="68"/>
    </row>
    <row r="546" spans="3:3" x14ac:dyDescent="0.25">
      <c r="C546" s="68"/>
    </row>
    <row r="547" spans="3:3" x14ac:dyDescent="0.25">
      <c r="C547" s="68"/>
    </row>
    <row r="548" spans="3:3" x14ac:dyDescent="0.25">
      <c r="C548" s="68"/>
    </row>
    <row r="549" spans="3:3" x14ac:dyDescent="0.25">
      <c r="C549" s="68"/>
    </row>
    <row r="550" spans="3:3" x14ac:dyDescent="0.25">
      <c r="C550" s="68"/>
    </row>
    <row r="551" spans="3:3" x14ac:dyDescent="0.25">
      <c r="C551" s="68"/>
    </row>
    <row r="552" spans="3:3" x14ac:dyDescent="0.25">
      <c r="C552" s="68"/>
    </row>
    <row r="553" spans="3:3" x14ac:dyDescent="0.25">
      <c r="C553" s="68"/>
    </row>
    <row r="554" spans="3:3" x14ac:dyDescent="0.25">
      <c r="C554" s="68"/>
    </row>
    <row r="555" spans="3:3" x14ac:dyDescent="0.25">
      <c r="C555" s="68"/>
    </row>
    <row r="556" spans="3:3" x14ac:dyDescent="0.25">
      <c r="C556" s="68"/>
    </row>
    <row r="557" spans="3:3" x14ac:dyDescent="0.25">
      <c r="C557" s="68"/>
    </row>
    <row r="558" spans="3:3" x14ac:dyDescent="0.25">
      <c r="C558" s="68"/>
    </row>
    <row r="559" spans="3:3" x14ac:dyDescent="0.25">
      <c r="C559" s="68"/>
    </row>
    <row r="560" spans="3:3" x14ac:dyDescent="0.25">
      <c r="C560" s="68"/>
    </row>
    <row r="561" spans="3:3" x14ac:dyDescent="0.25">
      <c r="C561" s="68"/>
    </row>
    <row r="562" spans="3:3" x14ac:dyDescent="0.25">
      <c r="C562" s="68"/>
    </row>
    <row r="563" spans="3:3" x14ac:dyDescent="0.25">
      <c r="C563" s="68"/>
    </row>
    <row r="564" spans="3:3" x14ac:dyDescent="0.25">
      <c r="C564" s="68"/>
    </row>
    <row r="565" spans="3:3" x14ac:dyDescent="0.25">
      <c r="C565" s="68"/>
    </row>
    <row r="566" spans="3:3" x14ac:dyDescent="0.25">
      <c r="C566" s="68"/>
    </row>
    <row r="567" spans="3:3" x14ac:dyDescent="0.25">
      <c r="C567" s="68"/>
    </row>
    <row r="568" spans="3:3" x14ac:dyDescent="0.25">
      <c r="C568" s="68"/>
    </row>
    <row r="569" spans="3:3" x14ac:dyDescent="0.25">
      <c r="C569" s="68"/>
    </row>
    <row r="570" spans="3:3" x14ac:dyDescent="0.25">
      <c r="C570" s="68"/>
    </row>
    <row r="571" spans="3:3" x14ac:dyDescent="0.25">
      <c r="C571" s="68"/>
    </row>
    <row r="572" spans="3:3" x14ac:dyDescent="0.25">
      <c r="C572" s="68"/>
    </row>
    <row r="573" spans="3:3" x14ac:dyDescent="0.25">
      <c r="C573" s="68"/>
    </row>
    <row r="574" spans="3:3" x14ac:dyDescent="0.25">
      <c r="C574" s="68"/>
    </row>
    <row r="575" spans="3:3" x14ac:dyDescent="0.25">
      <c r="C575" s="68"/>
    </row>
    <row r="576" spans="3:3" x14ac:dyDescent="0.25">
      <c r="C576" s="68"/>
    </row>
    <row r="577" spans="3:3" x14ac:dyDescent="0.25">
      <c r="C577" s="68"/>
    </row>
    <row r="578" spans="3:3" x14ac:dyDescent="0.25">
      <c r="C578" s="68"/>
    </row>
    <row r="579" spans="3:3" x14ac:dyDescent="0.25">
      <c r="C579" s="68"/>
    </row>
    <row r="580" spans="3:3" x14ac:dyDescent="0.25">
      <c r="C580" s="68"/>
    </row>
    <row r="581" spans="3:3" x14ac:dyDescent="0.25">
      <c r="C581" s="68"/>
    </row>
    <row r="582" spans="3:3" x14ac:dyDescent="0.25">
      <c r="C582" s="68"/>
    </row>
    <row r="583" spans="3:3" x14ac:dyDescent="0.25">
      <c r="C583" s="68"/>
    </row>
    <row r="584" spans="3:3" x14ac:dyDescent="0.25">
      <c r="C584" s="68"/>
    </row>
    <row r="585" spans="3:3" x14ac:dyDescent="0.25">
      <c r="C585" s="68"/>
    </row>
    <row r="586" spans="3:3" x14ac:dyDescent="0.25">
      <c r="C586" s="68"/>
    </row>
    <row r="587" spans="3:3" x14ac:dyDescent="0.25">
      <c r="C587" s="68"/>
    </row>
    <row r="588" spans="3:3" x14ac:dyDescent="0.25">
      <c r="C588" s="68"/>
    </row>
    <row r="589" spans="3:3" x14ac:dyDescent="0.25">
      <c r="C589" s="68"/>
    </row>
    <row r="590" spans="3:3" x14ac:dyDescent="0.25">
      <c r="C590" s="68"/>
    </row>
    <row r="591" spans="3:3" x14ac:dyDescent="0.25">
      <c r="C591" s="68"/>
    </row>
    <row r="592" spans="3:3" x14ac:dyDescent="0.25">
      <c r="C592" s="68"/>
    </row>
    <row r="593" spans="3:3" x14ac:dyDescent="0.25">
      <c r="C593" s="68"/>
    </row>
    <row r="594" spans="3:3" x14ac:dyDescent="0.25">
      <c r="C594" s="68"/>
    </row>
    <row r="595" spans="3:3" x14ac:dyDescent="0.25">
      <c r="C595" s="68"/>
    </row>
    <row r="596" spans="3:3" x14ac:dyDescent="0.25">
      <c r="C596" s="68"/>
    </row>
    <row r="597" spans="3:3" x14ac:dyDescent="0.25">
      <c r="C597" s="68"/>
    </row>
    <row r="598" spans="3:3" x14ac:dyDescent="0.25">
      <c r="C598" s="68"/>
    </row>
    <row r="599" spans="3:3" x14ac:dyDescent="0.25">
      <c r="C599" s="68"/>
    </row>
    <row r="600" spans="3:3" x14ac:dyDescent="0.25">
      <c r="C600" s="68"/>
    </row>
    <row r="601" spans="3:3" x14ac:dyDescent="0.25">
      <c r="C601" s="68"/>
    </row>
    <row r="602" spans="3:3" x14ac:dyDescent="0.25">
      <c r="C602" s="68"/>
    </row>
    <row r="603" spans="3:3" x14ac:dyDescent="0.25">
      <c r="C603" s="68"/>
    </row>
    <row r="604" spans="3:3" x14ac:dyDescent="0.25">
      <c r="C604" s="68"/>
    </row>
    <row r="605" spans="3:3" x14ac:dyDescent="0.25">
      <c r="C605" s="68"/>
    </row>
    <row r="606" spans="3:3" x14ac:dyDescent="0.25">
      <c r="C606" s="68"/>
    </row>
    <row r="607" spans="3:3" x14ac:dyDescent="0.25">
      <c r="C607" s="68"/>
    </row>
    <row r="608" spans="3:3" x14ac:dyDescent="0.25">
      <c r="C608" s="68"/>
    </row>
    <row r="609" spans="3:3" x14ac:dyDescent="0.25">
      <c r="C609" s="68"/>
    </row>
    <row r="610" spans="3:3" x14ac:dyDescent="0.25">
      <c r="C610" s="68"/>
    </row>
    <row r="611" spans="3:3" x14ac:dyDescent="0.25">
      <c r="C611" s="68"/>
    </row>
    <row r="612" spans="3:3" x14ac:dyDescent="0.25">
      <c r="C612" s="68"/>
    </row>
    <row r="613" spans="3:3" x14ac:dyDescent="0.25">
      <c r="C613" s="68"/>
    </row>
    <row r="614" spans="3:3" x14ac:dyDescent="0.25">
      <c r="C614" s="68"/>
    </row>
    <row r="615" spans="3:3" x14ac:dyDescent="0.25">
      <c r="C615" s="68"/>
    </row>
    <row r="616" spans="3:3" x14ac:dyDescent="0.25">
      <c r="C616" s="68"/>
    </row>
    <row r="617" spans="3:3" x14ac:dyDescent="0.25">
      <c r="C617" s="68"/>
    </row>
    <row r="618" spans="3:3" x14ac:dyDescent="0.25">
      <c r="C618" s="68"/>
    </row>
    <row r="619" spans="3:3" x14ac:dyDescent="0.25">
      <c r="C619" s="68"/>
    </row>
    <row r="620" spans="3:3" x14ac:dyDescent="0.25">
      <c r="C620" s="68"/>
    </row>
    <row r="621" spans="3:3" x14ac:dyDescent="0.25">
      <c r="C621" s="68"/>
    </row>
    <row r="622" spans="3:3" x14ac:dyDescent="0.25">
      <c r="C622" s="68"/>
    </row>
    <row r="623" spans="3:3" x14ac:dyDescent="0.25">
      <c r="C623" s="68"/>
    </row>
    <row r="624" spans="3:3" x14ac:dyDescent="0.25">
      <c r="C624" s="68"/>
    </row>
    <row r="625" spans="3:3" x14ac:dyDescent="0.25">
      <c r="C625" s="68"/>
    </row>
    <row r="626" spans="3:3" x14ac:dyDescent="0.25">
      <c r="C626" s="68"/>
    </row>
    <row r="627" spans="3:3" x14ac:dyDescent="0.25">
      <c r="C627" s="68"/>
    </row>
    <row r="628" spans="3:3" x14ac:dyDescent="0.25">
      <c r="C628" s="68"/>
    </row>
    <row r="629" spans="3:3" x14ac:dyDescent="0.25">
      <c r="C629" s="68"/>
    </row>
    <row r="630" spans="3:3" x14ac:dyDescent="0.25">
      <c r="C630" s="68"/>
    </row>
    <row r="631" spans="3:3" x14ac:dyDescent="0.25">
      <c r="C631" s="68"/>
    </row>
    <row r="632" spans="3:3" x14ac:dyDescent="0.25">
      <c r="C632" s="68"/>
    </row>
    <row r="633" spans="3:3" x14ac:dyDescent="0.25">
      <c r="C633" s="68"/>
    </row>
    <row r="634" spans="3:3" x14ac:dyDescent="0.25">
      <c r="C634" s="68"/>
    </row>
    <row r="635" spans="3:3" x14ac:dyDescent="0.25">
      <c r="C635" s="68"/>
    </row>
    <row r="636" spans="3:3" x14ac:dyDescent="0.25">
      <c r="C636" s="68"/>
    </row>
    <row r="637" spans="3:3" x14ac:dyDescent="0.25">
      <c r="C637" s="68"/>
    </row>
    <row r="638" spans="3:3" x14ac:dyDescent="0.25">
      <c r="C638" s="68"/>
    </row>
    <row r="639" spans="3:3" x14ac:dyDescent="0.25">
      <c r="C639" s="68"/>
    </row>
    <row r="640" spans="3:3" x14ac:dyDescent="0.25">
      <c r="C640" s="68"/>
    </row>
    <row r="641" spans="3:3" x14ac:dyDescent="0.25">
      <c r="C641" s="68"/>
    </row>
    <row r="642" spans="3:3" x14ac:dyDescent="0.25">
      <c r="C642" s="68"/>
    </row>
    <row r="643" spans="3:3" x14ac:dyDescent="0.25">
      <c r="C643" s="68"/>
    </row>
    <row r="644" spans="3:3" x14ac:dyDescent="0.25">
      <c r="C644" s="68"/>
    </row>
    <row r="645" spans="3:3" x14ac:dyDescent="0.25">
      <c r="C645" s="68"/>
    </row>
    <row r="646" spans="3:3" x14ac:dyDescent="0.25">
      <c r="C646" s="68"/>
    </row>
    <row r="647" spans="3:3" x14ac:dyDescent="0.25">
      <c r="C647" s="68"/>
    </row>
    <row r="648" spans="3:3" x14ac:dyDescent="0.25">
      <c r="C648" s="68"/>
    </row>
    <row r="649" spans="3:3" x14ac:dyDescent="0.25">
      <c r="C649" s="68"/>
    </row>
    <row r="650" spans="3:3" x14ac:dyDescent="0.25">
      <c r="C650" s="68"/>
    </row>
    <row r="651" spans="3:3" x14ac:dyDescent="0.25">
      <c r="C651" s="68"/>
    </row>
    <row r="652" spans="3:3" x14ac:dyDescent="0.25">
      <c r="C652" s="68"/>
    </row>
    <row r="653" spans="3:3" x14ac:dyDescent="0.25">
      <c r="C653" s="68"/>
    </row>
    <row r="654" spans="3:3" x14ac:dyDescent="0.25">
      <c r="C654" s="68"/>
    </row>
    <row r="655" spans="3:3" x14ac:dyDescent="0.25">
      <c r="C655" s="68"/>
    </row>
    <row r="656" spans="3:3" x14ac:dyDescent="0.25">
      <c r="C656" s="68"/>
    </row>
    <row r="657" spans="3:3" x14ac:dyDescent="0.25">
      <c r="C657" s="68"/>
    </row>
    <row r="658" spans="3:3" x14ac:dyDescent="0.25">
      <c r="C658" s="68"/>
    </row>
    <row r="659" spans="3:3" x14ac:dyDescent="0.25">
      <c r="C659" s="68"/>
    </row>
    <row r="660" spans="3:3" x14ac:dyDescent="0.25">
      <c r="C660" s="68"/>
    </row>
    <row r="661" spans="3:3" x14ac:dyDescent="0.25">
      <c r="C661" s="68"/>
    </row>
    <row r="662" spans="3:3" x14ac:dyDescent="0.25">
      <c r="C662" s="68"/>
    </row>
    <row r="663" spans="3:3" x14ac:dyDescent="0.25">
      <c r="C663" s="68"/>
    </row>
    <row r="664" spans="3:3" x14ac:dyDescent="0.25">
      <c r="C664" s="68"/>
    </row>
    <row r="665" spans="3:3" x14ac:dyDescent="0.25">
      <c r="C665" s="68"/>
    </row>
    <row r="666" spans="3:3" x14ac:dyDescent="0.25">
      <c r="C666" s="68"/>
    </row>
    <row r="667" spans="3:3" x14ac:dyDescent="0.25">
      <c r="C667" s="68"/>
    </row>
    <row r="668" spans="3:3" x14ac:dyDescent="0.25">
      <c r="C668" s="68"/>
    </row>
    <row r="669" spans="3:3" x14ac:dyDescent="0.25">
      <c r="C669" s="68"/>
    </row>
    <row r="670" spans="3:3" x14ac:dyDescent="0.25">
      <c r="C670" s="68"/>
    </row>
    <row r="671" spans="3:3" x14ac:dyDescent="0.25">
      <c r="C671" s="68"/>
    </row>
    <row r="672" spans="3:3" x14ac:dyDescent="0.25">
      <c r="C672" s="68"/>
    </row>
    <row r="673" spans="3:3" x14ac:dyDescent="0.25">
      <c r="C673" s="68"/>
    </row>
    <row r="674" spans="3:3" x14ac:dyDescent="0.25">
      <c r="C674" s="68"/>
    </row>
    <row r="675" spans="3:3" x14ac:dyDescent="0.25">
      <c r="C675" s="68"/>
    </row>
    <row r="676" spans="3:3" x14ac:dyDescent="0.25">
      <c r="C676" s="68"/>
    </row>
    <row r="677" spans="3:3" x14ac:dyDescent="0.25">
      <c r="C677" s="68"/>
    </row>
    <row r="678" spans="3:3" x14ac:dyDescent="0.25">
      <c r="C678" s="68"/>
    </row>
    <row r="679" spans="3:3" x14ac:dyDescent="0.25">
      <c r="C679" s="68"/>
    </row>
    <row r="680" spans="3:3" x14ac:dyDescent="0.25">
      <c r="C680" s="68"/>
    </row>
    <row r="681" spans="3:3" x14ac:dyDescent="0.25">
      <c r="C681" s="68"/>
    </row>
    <row r="682" spans="3:3" x14ac:dyDescent="0.25">
      <c r="C682" s="68"/>
    </row>
    <row r="683" spans="3:3" x14ac:dyDescent="0.25">
      <c r="C683" s="68"/>
    </row>
    <row r="684" spans="3:3" x14ac:dyDescent="0.25">
      <c r="C684" s="68"/>
    </row>
    <row r="685" spans="3:3" x14ac:dyDescent="0.25">
      <c r="C685" s="68"/>
    </row>
    <row r="686" spans="3:3" x14ac:dyDescent="0.25">
      <c r="C686" s="68"/>
    </row>
    <row r="687" spans="3:3" x14ac:dyDescent="0.25">
      <c r="C687" s="68"/>
    </row>
    <row r="688" spans="3:3" x14ac:dyDescent="0.25">
      <c r="C688" s="68"/>
    </row>
    <row r="689" spans="3:3" x14ac:dyDescent="0.25">
      <c r="C689" s="68"/>
    </row>
    <row r="690" spans="3:3" x14ac:dyDescent="0.25">
      <c r="C690" s="68"/>
    </row>
    <row r="691" spans="3:3" x14ac:dyDescent="0.25">
      <c r="C691" s="68"/>
    </row>
    <row r="692" spans="3:3" x14ac:dyDescent="0.25">
      <c r="C692" s="68"/>
    </row>
    <row r="693" spans="3:3" x14ac:dyDescent="0.25">
      <c r="C693" s="68"/>
    </row>
    <row r="694" spans="3:3" x14ac:dyDescent="0.25">
      <c r="C694" s="68"/>
    </row>
    <row r="695" spans="3:3" x14ac:dyDescent="0.25">
      <c r="C695" s="68"/>
    </row>
    <row r="696" spans="3:3" x14ac:dyDescent="0.25">
      <c r="C696" s="68"/>
    </row>
    <row r="697" spans="3:3" x14ac:dyDescent="0.25">
      <c r="C697" s="68"/>
    </row>
    <row r="698" spans="3:3" x14ac:dyDescent="0.25">
      <c r="C698" s="68"/>
    </row>
    <row r="699" spans="3:3" x14ac:dyDescent="0.25">
      <c r="C699" s="68"/>
    </row>
    <row r="700" spans="3:3" x14ac:dyDescent="0.25">
      <c r="C700" s="68"/>
    </row>
    <row r="701" spans="3:3" x14ac:dyDescent="0.25">
      <c r="C701" s="68"/>
    </row>
    <row r="702" spans="3:3" x14ac:dyDescent="0.25">
      <c r="C702" s="68"/>
    </row>
    <row r="703" spans="3:3" x14ac:dyDescent="0.25">
      <c r="C703" s="68"/>
    </row>
    <row r="704" spans="3:3" x14ac:dyDescent="0.25">
      <c r="C704" s="68"/>
    </row>
    <row r="705" spans="3:3" x14ac:dyDescent="0.25">
      <c r="C705" s="68"/>
    </row>
    <row r="706" spans="3:3" x14ac:dyDescent="0.25">
      <c r="C706" s="68"/>
    </row>
    <row r="707" spans="3:3" x14ac:dyDescent="0.25">
      <c r="C707" s="68"/>
    </row>
    <row r="708" spans="3:3" x14ac:dyDescent="0.25">
      <c r="C708" s="68"/>
    </row>
    <row r="709" spans="3:3" x14ac:dyDescent="0.25">
      <c r="C709" s="68"/>
    </row>
    <row r="710" spans="3:3" x14ac:dyDescent="0.25">
      <c r="C710" s="68"/>
    </row>
    <row r="711" spans="3:3" x14ac:dyDescent="0.25">
      <c r="C711" s="68"/>
    </row>
    <row r="712" spans="3:3" x14ac:dyDescent="0.25">
      <c r="C712" s="68"/>
    </row>
    <row r="713" spans="3:3" x14ac:dyDescent="0.25">
      <c r="C713" s="68"/>
    </row>
    <row r="714" spans="3:3" x14ac:dyDescent="0.25">
      <c r="C714" s="68"/>
    </row>
    <row r="715" spans="3:3" x14ac:dyDescent="0.25">
      <c r="C715" s="68"/>
    </row>
    <row r="716" spans="3:3" x14ac:dyDescent="0.25">
      <c r="C716" s="68"/>
    </row>
    <row r="717" spans="3:3" x14ac:dyDescent="0.25">
      <c r="C717" s="68"/>
    </row>
    <row r="718" spans="3:3" x14ac:dyDescent="0.25">
      <c r="C718" s="68"/>
    </row>
    <row r="719" spans="3:3" x14ac:dyDescent="0.25">
      <c r="C719" s="68"/>
    </row>
    <row r="720" spans="3:3" x14ac:dyDescent="0.25">
      <c r="C720" s="68"/>
    </row>
    <row r="721" spans="3:3" x14ac:dyDescent="0.25">
      <c r="C721" s="68"/>
    </row>
    <row r="722" spans="3:3" x14ac:dyDescent="0.25">
      <c r="C722" s="68"/>
    </row>
    <row r="723" spans="3:3" x14ac:dyDescent="0.25">
      <c r="C723" s="68"/>
    </row>
    <row r="724" spans="3:3" x14ac:dyDescent="0.25">
      <c r="C724" s="68"/>
    </row>
    <row r="725" spans="3:3" x14ac:dyDescent="0.25">
      <c r="C725" s="68"/>
    </row>
    <row r="726" spans="3:3" x14ac:dyDescent="0.25">
      <c r="C726" s="68"/>
    </row>
    <row r="727" spans="3:3" x14ac:dyDescent="0.25">
      <c r="C727" s="68"/>
    </row>
    <row r="728" spans="3:3" x14ac:dyDescent="0.25">
      <c r="C728" s="68"/>
    </row>
    <row r="729" spans="3:3" x14ac:dyDescent="0.25">
      <c r="C729" s="68"/>
    </row>
    <row r="730" spans="3:3" x14ac:dyDescent="0.25">
      <c r="C730" s="68"/>
    </row>
    <row r="731" spans="3:3" x14ac:dyDescent="0.25">
      <c r="C731" s="68"/>
    </row>
    <row r="732" spans="3:3" x14ac:dyDescent="0.25">
      <c r="C732" s="68"/>
    </row>
    <row r="733" spans="3:3" x14ac:dyDescent="0.25">
      <c r="C733" s="68"/>
    </row>
    <row r="734" spans="3:3" x14ac:dyDescent="0.25">
      <c r="C734" s="68"/>
    </row>
    <row r="735" spans="3:3" x14ac:dyDescent="0.25">
      <c r="C735" s="68"/>
    </row>
    <row r="736" spans="3:3" x14ac:dyDescent="0.25">
      <c r="C736" s="68"/>
    </row>
    <row r="737" spans="3:3" x14ac:dyDescent="0.25">
      <c r="C737" s="68"/>
    </row>
    <row r="738" spans="3:3" x14ac:dyDescent="0.25">
      <c r="C738" s="68"/>
    </row>
    <row r="739" spans="3:3" x14ac:dyDescent="0.25">
      <c r="C739" s="68"/>
    </row>
    <row r="740" spans="3:3" x14ac:dyDescent="0.25">
      <c r="C740" s="68"/>
    </row>
    <row r="741" spans="3:3" x14ac:dyDescent="0.25">
      <c r="C741" s="68"/>
    </row>
    <row r="742" spans="3:3" x14ac:dyDescent="0.25">
      <c r="C742" s="68"/>
    </row>
    <row r="743" spans="3:3" x14ac:dyDescent="0.25">
      <c r="C743" s="68"/>
    </row>
    <row r="744" spans="3:3" x14ac:dyDescent="0.25">
      <c r="C744" s="68"/>
    </row>
    <row r="745" spans="3:3" x14ac:dyDescent="0.25">
      <c r="C745" s="68"/>
    </row>
    <row r="746" spans="3:3" x14ac:dyDescent="0.25">
      <c r="C746" s="68"/>
    </row>
    <row r="747" spans="3:3" x14ac:dyDescent="0.25">
      <c r="C747" s="68"/>
    </row>
    <row r="748" spans="3:3" x14ac:dyDescent="0.25">
      <c r="C748" s="68"/>
    </row>
    <row r="749" spans="3:3" x14ac:dyDescent="0.25">
      <c r="C749" s="68"/>
    </row>
    <row r="750" spans="3:3" x14ac:dyDescent="0.25">
      <c r="C750" s="68"/>
    </row>
    <row r="751" spans="3:3" x14ac:dyDescent="0.25">
      <c r="C751" s="68"/>
    </row>
    <row r="752" spans="3:3" x14ac:dyDescent="0.25">
      <c r="C752" s="68"/>
    </row>
    <row r="753" spans="3:3" x14ac:dyDescent="0.25">
      <c r="C753" s="68"/>
    </row>
    <row r="754" spans="3:3" x14ac:dyDescent="0.25">
      <c r="C754" s="68"/>
    </row>
    <row r="755" spans="3:3" x14ac:dyDescent="0.25">
      <c r="C755" s="68"/>
    </row>
    <row r="756" spans="3:3" x14ac:dyDescent="0.25">
      <c r="C756" s="68"/>
    </row>
    <row r="757" spans="3:3" x14ac:dyDescent="0.25">
      <c r="C757" s="68"/>
    </row>
    <row r="758" spans="3:3" x14ac:dyDescent="0.25">
      <c r="C758" s="68"/>
    </row>
    <row r="759" spans="3:3" x14ac:dyDescent="0.25">
      <c r="C759" s="68"/>
    </row>
    <row r="760" spans="3:3" x14ac:dyDescent="0.25">
      <c r="C760" s="68"/>
    </row>
    <row r="761" spans="3:3" x14ac:dyDescent="0.25">
      <c r="C761" s="68"/>
    </row>
    <row r="762" spans="3:3" x14ac:dyDescent="0.25">
      <c r="C762" s="68"/>
    </row>
    <row r="763" spans="3:3" x14ac:dyDescent="0.25">
      <c r="C763" s="68"/>
    </row>
    <row r="764" spans="3:3" x14ac:dyDescent="0.25">
      <c r="C764" s="68"/>
    </row>
    <row r="765" spans="3:3" x14ac:dyDescent="0.25">
      <c r="C765" s="68"/>
    </row>
    <row r="766" spans="3:3" x14ac:dyDescent="0.25">
      <c r="C766" s="68"/>
    </row>
    <row r="767" spans="3:3" x14ac:dyDescent="0.25">
      <c r="C767" s="68"/>
    </row>
    <row r="768" spans="3:3" x14ac:dyDescent="0.25">
      <c r="C768" s="68"/>
    </row>
    <row r="769" spans="3:3" x14ac:dyDescent="0.25">
      <c r="C769" s="68"/>
    </row>
    <row r="770" spans="3:3" x14ac:dyDescent="0.25">
      <c r="C770" s="68"/>
    </row>
    <row r="771" spans="3:3" x14ac:dyDescent="0.25">
      <c r="C771" s="68"/>
    </row>
    <row r="772" spans="3:3" x14ac:dyDescent="0.25">
      <c r="C772" s="68"/>
    </row>
    <row r="773" spans="3:3" x14ac:dyDescent="0.25">
      <c r="C773" s="68"/>
    </row>
    <row r="774" spans="3:3" x14ac:dyDescent="0.25">
      <c r="C774" s="68"/>
    </row>
    <row r="775" spans="3:3" x14ac:dyDescent="0.25">
      <c r="C775" s="68"/>
    </row>
    <row r="776" spans="3:3" x14ac:dyDescent="0.25">
      <c r="C776" s="68"/>
    </row>
    <row r="777" spans="3:3" x14ac:dyDescent="0.25">
      <c r="C777" s="68"/>
    </row>
    <row r="778" spans="3:3" x14ac:dyDescent="0.25">
      <c r="C778" s="68"/>
    </row>
    <row r="779" spans="3:3" x14ac:dyDescent="0.25">
      <c r="C779" s="68"/>
    </row>
    <row r="780" spans="3:3" x14ac:dyDescent="0.25">
      <c r="C780" s="68"/>
    </row>
    <row r="781" spans="3:3" x14ac:dyDescent="0.25">
      <c r="C781" s="68"/>
    </row>
    <row r="782" spans="3:3" x14ac:dyDescent="0.25">
      <c r="C782" s="68"/>
    </row>
    <row r="783" spans="3:3" x14ac:dyDescent="0.25">
      <c r="C783" s="68"/>
    </row>
    <row r="784" spans="3:3" x14ac:dyDescent="0.25">
      <c r="C784" s="68"/>
    </row>
    <row r="785" spans="3:3" x14ac:dyDescent="0.25">
      <c r="C785" s="68"/>
    </row>
    <row r="786" spans="3:3" x14ac:dyDescent="0.25">
      <c r="C786" s="68"/>
    </row>
    <row r="787" spans="3:3" x14ac:dyDescent="0.25">
      <c r="C787" s="68"/>
    </row>
    <row r="788" spans="3:3" x14ac:dyDescent="0.25">
      <c r="C788" s="68"/>
    </row>
    <row r="789" spans="3:3" x14ac:dyDescent="0.25">
      <c r="C789" s="68"/>
    </row>
    <row r="790" spans="3:3" x14ac:dyDescent="0.25">
      <c r="C790" s="68"/>
    </row>
    <row r="791" spans="3:3" x14ac:dyDescent="0.25">
      <c r="C791" s="68"/>
    </row>
    <row r="792" spans="3:3" x14ac:dyDescent="0.25">
      <c r="C792" s="68"/>
    </row>
    <row r="793" spans="3:3" x14ac:dyDescent="0.25">
      <c r="C793" s="68"/>
    </row>
    <row r="794" spans="3:3" x14ac:dyDescent="0.25">
      <c r="C794" s="68"/>
    </row>
    <row r="795" spans="3:3" x14ac:dyDescent="0.25">
      <c r="C795" s="68"/>
    </row>
    <row r="796" spans="3:3" x14ac:dyDescent="0.25">
      <c r="C796" s="68"/>
    </row>
    <row r="797" spans="3:3" x14ac:dyDescent="0.25">
      <c r="C797" s="68"/>
    </row>
    <row r="798" spans="3:3" x14ac:dyDescent="0.25">
      <c r="C798" s="68"/>
    </row>
    <row r="799" spans="3:3" x14ac:dyDescent="0.25">
      <c r="C799" s="68"/>
    </row>
    <row r="800" spans="3:3" x14ac:dyDescent="0.25">
      <c r="C800" s="68"/>
    </row>
    <row r="801" spans="3:3" x14ac:dyDescent="0.25">
      <c r="C801" s="68"/>
    </row>
    <row r="802" spans="3:3" x14ac:dyDescent="0.25">
      <c r="C802" s="68"/>
    </row>
    <row r="803" spans="3:3" x14ac:dyDescent="0.25">
      <c r="C803" s="68"/>
    </row>
    <row r="804" spans="3:3" x14ac:dyDescent="0.25">
      <c r="C804" s="68"/>
    </row>
    <row r="805" spans="3:3" x14ac:dyDescent="0.25">
      <c r="C805" s="68"/>
    </row>
    <row r="806" spans="3:3" x14ac:dyDescent="0.25">
      <c r="C806" s="68"/>
    </row>
    <row r="807" spans="3:3" x14ac:dyDescent="0.25">
      <c r="C807" s="68"/>
    </row>
    <row r="808" spans="3:3" x14ac:dyDescent="0.25">
      <c r="C808" s="68"/>
    </row>
    <row r="809" spans="3:3" x14ac:dyDescent="0.25">
      <c r="C809" s="68"/>
    </row>
    <row r="810" spans="3:3" x14ac:dyDescent="0.25">
      <c r="C810" s="68"/>
    </row>
    <row r="811" spans="3:3" x14ac:dyDescent="0.25">
      <c r="C811" s="68"/>
    </row>
    <row r="812" spans="3:3" x14ac:dyDescent="0.25">
      <c r="C812" s="68"/>
    </row>
    <row r="813" spans="3:3" x14ac:dyDescent="0.25">
      <c r="C813" s="68"/>
    </row>
    <row r="814" spans="3:3" x14ac:dyDescent="0.25">
      <c r="C814" s="68"/>
    </row>
    <row r="815" spans="3:3" x14ac:dyDescent="0.25">
      <c r="C815" s="68"/>
    </row>
    <row r="816" spans="3:3" x14ac:dyDescent="0.25">
      <c r="C816" s="68"/>
    </row>
    <row r="817" spans="3:3" x14ac:dyDescent="0.25">
      <c r="C817" s="68"/>
    </row>
    <row r="818" spans="3:3" x14ac:dyDescent="0.25">
      <c r="C818" s="68"/>
    </row>
    <row r="819" spans="3:3" x14ac:dyDescent="0.25">
      <c r="C819" s="68"/>
    </row>
    <row r="820" spans="3:3" x14ac:dyDescent="0.25">
      <c r="C820" s="68"/>
    </row>
    <row r="821" spans="3:3" x14ac:dyDescent="0.25">
      <c r="C821" s="68"/>
    </row>
    <row r="822" spans="3:3" x14ac:dyDescent="0.25">
      <c r="C822" s="68"/>
    </row>
    <row r="823" spans="3:3" x14ac:dyDescent="0.25">
      <c r="C823" s="68"/>
    </row>
    <row r="824" spans="3:3" x14ac:dyDescent="0.25">
      <c r="C824" s="68"/>
    </row>
    <row r="825" spans="3:3" x14ac:dyDescent="0.25">
      <c r="C825" s="68"/>
    </row>
    <row r="826" spans="3:3" x14ac:dyDescent="0.25">
      <c r="C826" s="68"/>
    </row>
    <row r="827" spans="3:3" x14ac:dyDescent="0.25">
      <c r="C827" s="68"/>
    </row>
    <row r="828" spans="3:3" x14ac:dyDescent="0.25">
      <c r="C828" s="68"/>
    </row>
    <row r="829" spans="3:3" x14ac:dyDescent="0.25">
      <c r="C829" s="68"/>
    </row>
    <row r="830" spans="3:3" x14ac:dyDescent="0.25">
      <c r="C830" s="68"/>
    </row>
    <row r="831" spans="3:3" x14ac:dyDescent="0.25">
      <c r="C831" s="68"/>
    </row>
    <row r="832" spans="3:3" x14ac:dyDescent="0.25">
      <c r="C832" s="68"/>
    </row>
    <row r="833" spans="3:3" x14ac:dyDescent="0.25">
      <c r="C833" s="68"/>
    </row>
    <row r="834" spans="3:3" x14ac:dyDescent="0.25">
      <c r="C834" s="68"/>
    </row>
    <row r="835" spans="3:3" x14ac:dyDescent="0.25">
      <c r="C835" s="68"/>
    </row>
    <row r="836" spans="3:3" x14ac:dyDescent="0.25">
      <c r="C836" s="68"/>
    </row>
    <row r="837" spans="3:3" x14ac:dyDescent="0.25">
      <c r="C837" s="68"/>
    </row>
    <row r="838" spans="3:3" x14ac:dyDescent="0.25">
      <c r="C838" s="68"/>
    </row>
    <row r="839" spans="3:3" x14ac:dyDescent="0.25">
      <c r="C839" s="68"/>
    </row>
    <row r="840" spans="3:3" x14ac:dyDescent="0.25">
      <c r="C840" s="68"/>
    </row>
    <row r="841" spans="3:3" x14ac:dyDescent="0.25">
      <c r="C841" s="68"/>
    </row>
    <row r="842" spans="3:3" x14ac:dyDescent="0.25">
      <c r="C842" s="68"/>
    </row>
    <row r="843" spans="3:3" x14ac:dyDescent="0.25">
      <c r="C843" s="68"/>
    </row>
    <row r="844" spans="3:3" x14ac:dyDescent="0.25">
      <c r="C844" s="68"/>
    </row>
    <row r="845" spans="3:3" x14ac:dyDescent="0.25">
      <c r="C845" s="68"/>
    </row>
    <row r="846" spans="3:3" x14ac:dyDescent="0.25">
      <c r="C846" s="68"/>
    </row>
    <row r="847" spans="3:3" x14ac:dyDescent="0.25">
      <c r="C847" s="68"/>
    </row>
    <row r="848" spans="3:3" x14ac:dyDescent="0.25">
      <c r="C848" s="68"/>
    </row>
    <row r="849" spans="3:3" x14ac:dyDescent="0.25">
      <c r="C849" s="68"/>
    </row>
    <row r="850" spans="3:3" x14ac:dyDescent="0.25">
      <c r="C850" s="68"/>
    </row>
    <row r="851" spans="3:3" x14ac:dyDescent="0.25">
      <c r="C851" s="68"/>
    </row>
    <row r="852" spans="3:3" x14ac:dyDescent="0.25">
      <c r="C852" s="68"/>
    </row>
    <row r="853" spans="3:3" x14ac:dyDescent="0.25">
      <c r="C853" s="68"/>
    </row>
    <row r="854" spans="3:3" x14ac:dyDescent="0.25">
      <c r="C854" s="68"/>
    </row>
    <row r="855" spans="3:3" x14ac:dyDescent="0.25">
      <c r="C855" s="68"/>
    </row>
    <row r="856" spans="3:3" x14ac:dyDescent="0.25">
      <c r="C856" s="68"/>
    </row>
    <row r="857" spans="3:3" x14ac:dyDescent="0.25">
      <c r="C857" s="68"/>
    </row>
    <row r="858" spans="3:3" x14ac:dyDescent="0.25">
      <c r="C858" s="68"/>
    </row>
    <row r="859" spans="3:3" x14ac:dyDescent="0.25">
      <c r="C859" s="68"/>
    </row>
    <row r="860" spans="3:3" x14ac:dyDescent="0.25">
      <c r="C860" s="68"/>
    </row>
    <row r="861" spans="3:3" x14ac:dyDescent="0.25">
      <c r="C861" s="68"/>
    </row>
    <row r="862" spans="3:3" x14ac:dyDescent="0.25">
      <c r="C862" s="68"/>
    </row>
    <row r="863" spans="3:3" x14ac:dyDescent="0.25">
      <c r="C863" s="68"/>
    </row>
    <row r="864" spans="3:3" x14ac:dyDescent="0.25">
      <c r="C864" s="68"/>
    </row>
    <row r="865" spans="3:3" x14ac:dyDescent="0.25">
      <c r="C865" s="68"/>
    </row>
    <row r="866" spans="3:3" x14ac:dyDescent="0.25">
      <c r="C866" s="68"/>
    </row>
    <row r="867" spans="3:3" x14ac:dyDescent="0.25">
      <c r="C867" s="68"/>
    </row>
    <row r="868" spans="3:3" x14ac:dyDescent="0.25">
      <c r="C868" s="68"/>
    </row>
    <row r="869" spans="3:3" x14ac:dyDescent="0.25">
      <c r="C869" s="68"/>
    </row>
    <row r="870" spans="3:3" x14ac:dyDescent="0.25">
      <c r="C870" s="68"/>
    </row>
    <row r="871" spans="3:3" x14ac:dyDescent="0.25">
      <c r="C871" s="68"/>
    </row>
    <row r="872" spans="3:3" x14ac:dyDescent="0.25">
      <c r="C872" s="68"/>
    </row>
    <row r="873" spans="3:3" x14ac:dyDescent="0.25">
      <c r="C873" s="68"/>
    </row>
    <row r="874" spans="3:3" x14ac:dyDescent="0.25">
      <c r="C874" s="68"/>
    </row>
    <row r="875" spans="3:3" x14ac:dyDescent="0.25">
      <c r="C875" s="68"/>
    </row>
    <row r="876" spans="3:3" x14ac:dyDescent="0.25">
      <c r="C876" s="68"/>
    </row>
    <row r="877" spans="3:3" x14ac:dyDescent="0.25">
      <c r="C877" s="68"/>
    </row>
    <row r="878" spans="3:3" x14ac:dyDescent="0.25">
      <c r="C878" s="68"/>
    </row>
    <row r="879" spans="3:3" x14ac:dyDescent="0.25">
      <c r="C879" s="68"/>
    </row>
    <row r="880" spans="3:3" x14ac:dyDescent="0.25">
      <c r="C880" s="68"/>
    </row>
    <row r="881" spans="3:3" x14ac:dyDescent="0.25">
      <c r="C881" s="68"/>
    </row>
    <row r="882" spans="3:3" x14ac:dyDescent="0.25">
      <c r="C882" s="68"/>
    </row>
    <row r="883" spans="3:3" x14ac:dyDescent="0.25">
      <c r="C883" s="68"/>
    </row>
    <row r="884" spans="3:3" x14ac:dyDescent="0.25">
      <c r="C884" s="68"/>
    </row>
    <row r="885" spans="3:3" x14ac:dyDescent="0.25">
      <c r="C885" s="68"/>
    </row>
    <row r="886" spans="3:3" x14ac:dyDescent="0.25">
      <c r="C886" s="68"/>
    </row>
    <row r="887" spans="3:3" x14ac:dyDescent="0.25">
      <c r="C887" s="68"/>
    </row>
    <row r="888" spans="3:3" x14ac:dyDescent="0.25">
      <c r="C888" s="68"/>
    </row>
    <row r="889" spans="3:3" x14ac:dyDescent="0.25">
      <c r="C889" s="68"/>
    </row>
    <row r="890" spans="3:3" x14ac:dyDescent="0.25">
      <c r="C890" s="68"/>
    </row>
    <row r="891" spans="3:3" x14ac:dyDescent="0.25">
      <c r="C891" s="68"/>
    </row>
    <row r="892" spans="3:3" x14ac:dyDescent="0.25">
      <c r="C892" s="68"/>
    </row>
    <row r="893" spans="3:3" x14ac:dyDescent="0.25">
      <c r="C893" s="68"/>
    </row>
    <row r="894" spans="3:3" x14ac:dyDescent="0.25">
      <c r="C894" s="68"/>
    </row>
    <row r="895" spans="3:3" x14ac:dyDescent="0.25">
      <c r="C895" s="68"/>
    </row>
    <row r="896" spans="3:3" x14ac:dyDescent="0.25">
      <c r="C896" s="68"/>
    </row>
    <row r="897" spans="3:3" x14ac:dyDescent="0.25">
      <c r="C897" s="68"/>
    </row>
    <row r="898" spans="3:3" x14ac:dyDescent="0.25">
      <c r="C898" s="68"/>
    </row>
    <row r="899" spans="3:3" x14ac:dyDescent="0.25">
      <c r="C899" s="68"/>
    </row>
    <row r="900" spans="3:3" x14ac:dyDescent="0.25">
      <c r="C900" s="68"/>
    </row>
    <row r="901" spans="3:3" x14ac:dyDescent="0.25">
      <c r="C901" s="68"/>
    </row>
    <row r="902" spans="3:3" x14ac:dyDescent="0.25">
      <c r="C902" s="68"/>
    </row>
    <row r="903" spans="3:3" x14ac:dyDescent="0.25">
      <c r="C903" s="68"/>
    </row>
    <row r="904" spans="3:3" x14ac:dyDescent="0.25">
      <c r="C904" s="68"/>
    </row>
    <row r="905" spans="3:3" x14ac:dyDescent="0.25">
      <c r="C905" s="68"/>
    </row>
    <row r="906" spans="3:3" x14ac:dyDescent="0.25">
      <c r="C906" s="68"/>
    </row>
    <row r="907" spans="3:3" x14ac:dyDescent="0.25">
      <c r="C907" s="68"/>
    </row>
    <row r="908" spans="3:3" x14ac:dyDescent="0.25">
      <c r="C908" s="68"/>
    </row>
    <row r="909" spans="3:3" x14ac:dyDescent="0.25">
      <c r="C909" s="68"/>
    </row>
    <row r="910" spans="3:3" x14ac:dyDescent="0.25">
      <c r="C910" s="68"/>
    </row>
    <row r="911" spans="3:3" x14ac:dyDescent="0.25">
      <c r="C911" s="68"/>
    </row>
    <row r="912" spans="3:3" x14ac:dyDescent="0.25">
      <c r="C912" s="68"/>
    </row>
    <row r="913" spans="3:3" x14ac:dyDescent="0.25">
      <c r="C913" s="68"/>
    </row>
    <row r="914" spans="3:3" x14ac:dyDescent="0.25">
      <c r="C914" s="68"/>
    </row>
    <row r="915" spans="3:3" x14ac:dyDescent="0.25">
      <c r="C915" s="68"/>
    </row>
    <row r="916" spans="3:3" x14ac:dyDescent="0.25">
      <c r="C916" s="68"/>
    </row>
    <row r="917" spans="3:3" x14ac:dyDescent="0.25">
      <c r="C917" s="68"/>
    </row>
    <row r="918" spans="3:3" x14ac:dyDescent="0.25">
      <c r="C918" s="68"/>
    </row>
    <row r="919" spans="3:3" x14ac:dyDescent="0.25">
      <c r="C919" s="68"/>
    </row>
    <row r="920" spans="3:3" x14ac:dyDescent="0.25">
      <c r="C920" s="68"/>
    </row>
    <row r="921" spans="3:3" x14ac:dyDescent="0.25">
      <c r="C921" s="68"/>
    </row>
    <row r="922" spans="3:3" x14ac:dyDescent="0.25">
      <c r="C922" s="68"/>
    </row>
    <row r="923" spans="3:3" x14ac:dyDescent="0.25">
      <c r="C923" s="68"/>
    </row>
    <row r="924" spans="3:3" x14ac:dyDescent="0.25">
      <c r="C924" s="68"/>
    </row>
    <row r="925" spans="3:3" x14ac:dyDescent="0.25">
      <c r="C925" s="68"/>
    </row>
    <row r="926" spans="3:3" x14ac:dyDescent="0.25">
      <c r="C926" s="68"/>
    </row>
    <row r="927" spans="3:3" x14ac:dyDescent="0.25">
      <c r="C927" s="68"/>
    </row>
    <row r="928" spans="3:3" x14ac:dyDescent="0.25">
      <c r="C928" s="68"/>
    </row>
    <row r="929" spans="3:3" x14ac:dyDescent="0.25">
      <c r="C929" s="68"/>
    </row>
    <row r="930" spans="3:3" x14ac:dyDescent="0.25">
      <c r="C930" s="68"/>
    </row>
    <row r="931" spans="3:3" x14ac:dyDescent="0.25">
      <c r="C931" s="68"/>
    </row>
    <row r="932" spans="3:3" x14ac:dyDescent="0.25">
      <c r="C932" s="68"/>
    </row>
    <row r="933" spans="3:3" x14ac:dyDescent="0.25">
      <c r="C933" s="68"/>
    </row>
    <row r="934" spans="3:3" x14ac:dyDescent="0.25">
      <c r="C934" s="68"/>
    </row>
    <row r="935" spans="3:3" x14ac:dyDescent="0.25">
      <c r="C935" s="68"/>
    </row>
    <row r="936" spans="3:3" x14ac:dyDescent="0.25">
      <c r="C936" s="68"/>
    </row>
    <row r="937" spans="3:3" x14ac:dyDescent="0.25">
      <c r="C937" s="68"/>
    </row>
    <row r="938" spans="3:3" x14ac:dyDescent="0.25">
      <c r="C938" s="68"/>
    </row>
    <row r="939" spans="3:3" x14ac:dyDescent="0.25">
      <c r="C939" s="68"/>
    </row>
    <row r="940" spans="3:3" x14ac:dyDescent="0.25">
      <c r="C940" s="68"/>
    </row>
    <row r="941" spans="3:3" x14ac:dyDescent="0.25">
      <c r="C941" s="68"/>
    </row>
    <row r="942" spans="3:3" x14ac:dyDescent="0.25">
      <c r="C942" s="68"/>
    </row>
    <row r="943" spans="3:3" x14ac:dyDescent="0.25">
      <c r="C943" s="68"/>
    </row>
    <row r="944" spans="3:3" x14ac:dyDescent="0.25">
      <c r="C944" s="68"/>
    </row>
    <row r="945" spans="3:3" x14ac:dyDescent="0.25">
      <c r="C945" s="68"/>
    </row>
    <row r="946" spans="3:3" x14ac:dyDescent="0.25">
      <c r="C946" s="68"/>
    </row>
    <row r="947" spans="3:3" x14ac:dyDescent="0.25">
      <c r="C947" s="68"/>
    </row>
    <row r="948" spans="3:3" x14ac:dyDescent="0.25">
      <c r="C948" s="68"/>
    </row>
    <row r="949" spans="3:3" x14ac:dyDescent="0.25">
      <c r="C949" s="68"/>
    </row>
    <row r="950" spans="3:3" x14ac:dyDescent="0.25">
      <c r="C950" s="68"/>
    </row>
    <row r="951" spans="3:3" x14ac:dyDescent="0.25">
      <c r="C951" s="68"/>
    </row>
    <row r="952" spans="3:3" x14ac:dyDescent="0.25">
      <c r="C952" s="68"/>
    </row>
    <row r="953" spans="3:3" x14ac:dyDescent="0.25">
      <c r="C953" s="68"/>
    </row>
    <row r="954" spans="3:3" x14ac:dyDescent="0.25">
      <c r="C954" s="68"/>
    </row>
    <row r="955" spans="3:3" x14ac:dyDescent="0.25">
      <c r="C955" s="68"/>
    </row>
    <row r="956" spans="3:3" x14ac:dyDescent="0.25">
      <c r="C956" s="68"/>
    </row>
    <row r="957" spans="3:3" x14ac:dyDescent="0.25">
      <c r="C957" s="68"/>
    </row>
    <row r="958" spans="3:3" x14ac:dyDescent="0.25">
      <c r="C958" s="68"/>
    </row>
    <row r="959" spans="3:3" x14ac:dyDescent="0.25">
      <c r="C959" s="68"/>
    </row>
    <row r="960" spans="3:3" x14ac:dyDescent="0.25">
      <c r="C960" s="68"/>
    </row>
    <row r="961" spans="3:3" x14ac:dyDescent="0.25">
      <c r="C961" s="68"/>
    </row>
    <row r="962" spans="3:3" x14ac:dyDescent="0.25">
      <c r="C962" s="68"/>
    </row>
    <row r="963" spans="3:3" x14ac:dyDescent="0.25">
      <c r="C963" s="68"/>
    </row>
    <row r="964" spans="3:3" x14ac:dyDescent="0.25">
      <c r="C964" s="68"/>
    </row>
    <row r="965" spans="3:3" x14ac:dyDescent="0.25">
      <c r="C965" s="68"/>
    </row>
    <row r="966" spans="3:3" x14ac:dyDescent="0.25">
      <c r="C966" s="68"/>
    </row>
    <row r="967" spans="3:3" x14ac:dyDescent="0.25">
      <c r="C967" s="68"/>
    </row>
    <row r="968" spans="3:3" x14ac:dyDescent="0.25">
      <c r="C968" s="68"/>
    </row>
    <row r="969" spans="3:3" x14ac:dyDescent="0.25">
      <c r="C969" s="68"/>
    </row>
    <row r="970" spans="3:3" x14ac:dyDescent="0.25">
      <c r="C970" s="68"/>
    </row>
    <row r="971" spans="3:3" x14ac:dyDescent="0.25">
      <c r="C971" s="68"/>
    </row>
    <row r="972" spans="3:3" x14ac:dyDescent="0.25">
      <c r="C972" s="68"/>
    </row>
    <row r="973" spans="3:3" x14ac:dyDescent="0.25">
      <c r="C973" s="68"/>
    </row>
    <row r="974" spans="3:3" x14ac:dyDescent="0.25">
      <c r="C974" s="68"/>
    </row>
    <row r="975" spans="3:3" x14ac:dyDescent="0.25">
      <c r="C975" s="68"/>
    </row>
    <row r="976" spans="3:3" x14ac:dyDescent="0.25">
      <c r="C976" s="68"/>
    </row>
    <row r="977" spans="3:3" x14ac:dyDescent="0.25">
      <c r="C977" s="68"/>
    </row>
    <row r="978" spans="3:3" x14ac:dyDescent="0.25">
      <c r="C978" s="68"/>
    </row>
    <row r="979" spans="3:3" x14ac:dyDescent="0.25">
      <c r="C979" s="68"/>
    </row>
    <row r="980" spans="3:3" x14ac:dyDescent="0.25">
      <c r="C980" s="68"/>
    </row>
    <row r="981" spans="3:3" x14ac:dyDescent="0.25">
      <c r="C981" s="68"/>
    </row>
    <row r="982" spans="3:3" x14ac:dyDescent="0.25">
      <c r="C982" s="68"/>
    </row>
    <row r="983" spans="3:3" x14ac:dyDescent="0.25">
      <c r="C983" s="68"/>
    </row>
    <row r="984" spans="3:3" x14ac:dyDescent="0.25">
      <c r="C984" s="68"/>
    </row>
    <row r="985" spans="3:3" x14ac:dyDescent="0.25">
      <c r="C985" s="68"/>
    </row>
    <row r="986" spans="3:3" x14ac:dyDescent="0.25">
      <c r="C986" s="68"/>
    </row>
    <row r="987" spans="3:3" x14ac:dyDescent="0.25">
      <c r="C987" s="68"/>
    </row>
    <row r="988" spans="3:3" x14ac:dyDescent="0.25">
      <c r="C988" s="68"/>
    </row>
    <row r="989" spans="3:3" x14ac:dyDescent="0.25">
      <c r="C989" s="68"/>
    </row>
    <row r="990" spans="3:3" x14ac:dyDescent="0.25">
      <c r="C990" s="68"/>
    </row>
    <row r="991" spans="3:3" x14ac:dyDescent="0.25">
      <c r="C991" s="68"/>
    </row>
    <row r="992" spans="3:3" x14ac:dyDescent="0.25">
      <c r="C992" s="68"/>
    </row>
    <row r="993" spans="3:3" x14ac:dyDescent="0.25">
      <c r="C993" s="68"/>
    </row>
    <row r="994" spans="3:3" x14ac:dyDescent="0.25">
      <c r="C994" s="68"/>
    </row>
    <row r="995" spans="3:3" x14ac:dyDescent="0.25">
      <c r="C995" s="68"/>
    </row>
    <row r="996" spans="3:3" x14ac:dyDescent="0.25">
      <c r="C996" s="68"/>
    </row>
    <row r="997" spans="3:3" x14ac:dyDescent="0.25">
      <c r="C997" s="68"/>
    </row>
    <row r="998" spans="3:3" x14ac:dyDescent="0.25">
      <c r="C998" s="68"/>
    </row>
    <row r="999" spans="3:3" x14ac:dyDescent="0.25">
      <c r="C999" s="68"/>
    </row>
    <row r="1000" spans="3:3" x14ac:dyDescent="0.25">
      <c r="C1000" s="68"/>
    </row>
    <row r="1001" spans="3:3" x14ac:dyDescent="0.25">
      <c r="C1001" s="68"/>
    </row>
    <row r="1002" spans="3:3" x14ac:dyDescent="0.25">
      <c r="C1002" s="68"/>
    </row>
    <row r="1003" spans="3:3" x14ac:dyDescent="0.25">
      <c r="C1003" s="68"/>
    </row>
    <row r="1004" spans="3:3" x14ac:dyDescent="0.25">
      <c r="C1004" s="68"/>
    </row>
    <row r="1005" spans="3:3" x14ac:dyDescent="0.25">
      <c r="C1005" s="68"/>
    </row>
    <row r="1006" spans="3:3" x14ac:dyDescent="0.25">
      <c r="C1006" s="68"/>
    </row>
    <row r="1007" spans="3:3" x14ac:dyDescent="0.25">
      <c r="C1007" s="68"/>
    </row>
    <row r="1008" spans="3:3" x14ac:dyDescent="0.25">
      <c r="C1008" s="68"/>
    </row>
    <row r="1009" spans="3:3" x14ac:dyDescent="0.25">
      <c r="C1009" s="68"/>
    </row>
    <row r="1010" spans="3:3" x14ac:dyDescent="0.25">
      <c r="C1010" s="68"/>
    </row>
    <row r="1011" spans="3:3" x14ac:dyDescent="0.25">
      <c r="C1011" s="68"/>
    </row>
    <row r="1012" spans="3:3" x14ac:dyDescent="0.25">
      <c r="C1012" s="68"/>
    </row>
    <row r="1013" spans="3:3" x14ac:dyDescent="0.25">
      <c r="C1013" s="68"/>
    </row>
    <row r="1014" spans="3:3" x14ac:dyDescent="0.25">
      <c r="C1014" s="68"/>
    </row>
    <row r="1015" spans="3:3" x14ac:dyDescent="0.25">
      <c r="C1015" s="68"/>
    </row>
    <row r="1016" spans="3:3" x14ac:dyDescent="0.25">
      <c r="C1016" s="68"/>
    </row>
    <row r="1017" spans="3:3" x14ac:dyDescent="0.25">
      <c r="C1017" s="68"/>
    </row>
    <row r="1018" spans="3:3" x14ac:dyDescent="0.25">
      <c r="C1018" s="68"/>
    </row>
    <row r="1019" spans="3:3" x14ac:dyDescent="0.25">
      <c r="C1019" s="68"/>
    </row>
    <row r="1020" spans="3:3" x14ac:dyDescent="0.25">
      <c r="C1020" s="68"/>
    </row>
    <row r="1021" spans="3:3" x14ac:dyDescent="0.25">
      <c r="C1021" s="68"/>
    </row>
    <row r="1022" spans="3:3" x14ac:dyDescent="0.25">
      <c r="C1022" s="68"/>
    </row>
    <row r="1023" spans="3:3" x14ac:dyDescent="0.25">
      <c r="C1023" s="68"/>
    </row>
    <row r="1024" spans="3:3" x14ac:dyDescent="0.25">
      <c r="C1024" s="68"/>
    </row>
    <row r="1025" spans="3:3" x14ac:dyDescent="0.25">
      <c r="C1025" s="68"/>
    </row>
    <row r="1026" spans="3:3" x14ac:dyDescent="0.25">
      <c r="C1026" s="68"/>
    </row>
    <row r="1027" spans="3:3" x14ac:dyDescent="0.25">
      <c r="C1027" s="68"/>
    </row>
    <row r="1028" spans="3:3" x14ac:dyDescent="0.25">
      <c r="C1028" s="68"/>
    </row>
    <row r="1029" spans="3:3" x14ac:dyDescent="0.25">
      <c r="C1029" s="68"/>
    </row>
    <row r="1030" spans="3:3" x14ac:dyDescent="0.25">
      <c r="C1030" s="68"/>
    </row>
    <row r="1031" spans="3:3" x14ac:dyDescent="0.25">
      <c r="C1031" s="68"/>
    </row>
    <row r="1032" spans="3:3" x14ac:dyDescent="0.25">
      <c r="C1032" s="68"/>
    </row>
    <row r="1033" spans="3:3" x14ac:dyDescent="0.25">
      <c r="C1033" s="68"/>
    </row>
    <row r="1034" spans="3:3" x14ac:dyDescent="0.25">
      <c r="C1034" s="68"/>
    </row>
    <row r="1035" spans="3:3" x14ac:dyDescent="0.25">
      <c r="C1035" s="68"/>
    </row>
    <row r="1036" spans="3:3" x14ac:dyDescent="0.25">
      <c r="C1036" s="68"/>
    </row>
    <row r="1037" spans="3:3" x14ac:dyDescent="0.25">
      <c r="C1037" s="68"/>
    </row>
    <row r="1038" spans="3:3" x14ac:dyDescent="0.25">
      <c r="C1038" s="68"/>
    </row>
    <row r="1039" spans="3:3" x14ac:dyDescent="0.25">
      <c r="C1039" s="68"/>
    </row>
    <row r="1040" spans="3:3" x14ac:dyDescent="0.25">
      <c r="C1040" s="68"/>
    </row>
    <row r="1041" spans="3:3" x14ac:dyDescent="0.25">
      <c r="C1041" s="68"/>
    </row>
    <row r="1042" spans="3:3" x14ac:dyDescent="0.25">
      <c r="C1042" s="68"/>
    </row>
    <row r="1043" spans="3:3" x14ac:dyDescent="0.25">
      <c r="C1043" s="68"/>
    </row>
    <row r="1044" spans="3:3" x14ac:dyDescent="0.25">
      <c r="C1044" s="68"/>
    </row>
    <row r="1045" spans="3:3" x14ac:dyDescent="0.25">
      <c r="C1045" s="68"/>
    </row>
    <row r="1046" spans="3:3" x14ac:dyDescent="0.25">
      <c r="C1046" s="68"/>
    </row>
    <row r="1047" spans="3:3" x14ac:dyDescent="0.25">
      <c r="C1047" s="68"/>
    </row>
    <row r="1048" spans="3:3" x14ac:dyDescent="0.25">
      <c r="C1048" s="68"/>
    </row>
    <row r="1049" spans="3:3" x14ac:dyDescent="0.25">
      <c r="C1049" s="68"/>
    </row>
    <row r="1050" spans="3:3" x14ac:dyDescent="0.25">
      <c r="C1050" s="68"/>
    </row>
    <row r="1051" spans="3:3" x14ac:dyDescent="0.25">
      <c r="C1051" s="68"/>
    </row>
    <row r="1052" spans="3:3" x14ac:dyDescent="0.25">
      <c r="C1052" s="68"/>
    </row>
    <row r="1053" spans="3:3" x14ac:dyDescent="0.25">
      <c r="C1053" s="68"/>
    </row>
    <row r="1054" spans="3:3" x14ac:dyDescent="0.25">
      <c r="C1054" s="68"/>
    </row>
    <row r="1055" spans="3:3" x14ac:dyDescent="0.25">
      <c r="C1055" s="68"/>
    </row>
    <row r="1056" spans="3:3" x14ac:dyDescent="0.25">
      <c r="C1056" s="68"/>
    </row>
    <row r="1057" spans="3:3" x14ac:dyDescent="0.25">
      <c r="C1057" s="68"/>
    </row>
    <row r="1058" spans="3:3" x14ac:dyDescent="0.25">
      <c r="C1058" s="68"/>
    </row>
    <row r="1059" spans="3:3" x14ac:dyDescent="0.25">
      <c r="C1059" s="68"/>
    </row>
    <row r="1060" spans="3:3" x14ac:dyDescent="0.25">
      <c r="C1060" s="68"/>
    </row>
    <row r="1061" spans="3:3" x14ac:dyDescent="0.25">
      <c r="C1061" s="68"/>
    </row>
    <row r="1062" spans="3:3" x14ac:dyDescent="0.25">
      <c r="C1062" s="68"/>
    </row>
    <row r="1063" spans="3:3" x14ac:dyDescent="0.25">
      <c r="C1063" s="68"/>
    </row>
    <row r="1064" spans="3:3" x14ac:dyDescent="0.25">
      <c r="C1064" s="68"/>
    </row>
    <row r="1065" spans="3:3" x14ac:dyDescent="0.25">
      <c r="C1065" s="68"/>
    </row>
    <row r="1066" spans="3:3" x14ac:dyDescent="0.25">
      <c r="C1066" s="68"/>
    </row>
    <row r="1067" spans="3:3" x14ac:dyDescent="0.25">
      <c r="C1067" s="68"/>
    </row>
    <row r="1068" spans="3:3" x14ac:dyDescent="0.25">
      <c r="C1068" s="68"/>
    </row>
    <row r="1069" spans="3:3" x14ac:dyDescent="0.25">
      <c r="C1069" s="68"/>
    </row>
    <row r="1070" spans="3:3" x14ac:dyDescent="0.25">
      <c r="C1070" s="68"/>
    </row>
    <row r="1071" spans="3:3" x14ac:dyDescent="0.25">
      <c r="C1071" s="68"/>
    </row>
    <row r="1072" spans="3:3" x14ac:dyDescent="0.25">
      <c r="C1072" s="68"/>
    </row>
    <row r="1073" spans="3:3" x14ac:dyDescent="0.25">
      <c r="C1073" s="68"/>
    </row>
    <row r="1074" spans="3:3" x14ac:dyDescent="0.25">
      <c r="C1074" s="68"/>
    </row>
    <row r="1075" spans="3:3" x14ac:dyDescent="0.25">
      <c r="C1075" s="68"/>
    </row>
    <row r="1076" spans="3:3" x14ac:dyDescent="0.25">
      <c r="C1076" s="68"/>
    </row>
    <row r="1077" spans="3:3" x14ac:dyDescent="0.25">
      <c r="C1077" s="68"/>
    </row>
    <row r="1078" spans="3:3" x14ac:dyDescent="0.25">
      <c r="C1078" s="68"/>
    </row>
    <row r="1079" spans="3:3" x14ac:dyDescent="0.25">
      <c r="C1079" s="68"/>
    </row>
    <row r="1080" spans="3:3" x14ac:dyDescent="0.25">
      <c r="C1080" s="68"/>
    </row>
    <row r="1081" spans="3:3" x14ac:dyDescent="0.25">
      <c r="C1081" s="68"/>
    </row>
    <row r="1082" spans="3:3" x14ac:dyDescent="0.25">
      <c r="C1082" s="68"/>
    </row>
    <row r="1083" spans="3:3" x14ac:dyDescent="0.25">
      <c r="C1083" s="68"/>
    </row>
    <row r="1084" spans="3:3" x14ac:dyDescent="0.25">
      <c r="C1084" s="68"/>
    </row>
    <row r="1085" spans="3:3" x14ac:dyDescent="0.25">
      <c r="C1085" s="68"/>
    </row>
    <row r="1086" spans="3:3" x14ac:dyDescent="0.25">
      <c r="C1086" s="68"/>
    </row>
    <row r="1087" spans="3:3" x14ac:dyDescent="0.25">
      <c r="C1087" s="68"/>
    </row>
    <row r="1088" spans="3:3" x14ac:dyDescent="0.25">
      <c r="C1088" s="68"/>
    </row>
    <row r="1089" spans="3:3" x14ac:dyDescent="0.25">
      <c r="C1089" s="68"/>
    </row>
    <row r="1090" spans="3:3" x14ac:dyDescent="0.25">
      <c r="C1090" s="68"/>
    </row>
    <row r="1091" spans="3:3" x14ac:dyDescent="0.25">
      <c r="C1091" s="68"/>
    </row>
    <row r="1092" spans="3:3" x14ac:dyDescent="0.25">
      <c r="C1092" s="68"/>
    </row>
    <row r="1093" spans="3:3" x14ac:dyDescent="0.25">
      <c r="C1093" s="68"/>
    </row>
    <row r="1094" spans="3:3" x14ac:dyDescent="0.25">
      <c r="C1094" s="68"/>
    </row>
    <row r="1095" spans="3:3" x14ac:dyDescent="0.25">
      <c r="C1095" s="68"/>
    </row>
    <row r="1096" spans="3:3" x14ac:dyDescent="0.25">
      <c r="C1096" s="68"/>
    </row>
    <row r="1097" spans="3:3" x14ac:dyDescent="0.25">
      <c r="C1097" s="68"/>
    </row>
    <row r="1098" spans="3:3" x14ac:dyDescent="0.25">
      <c r="C1098" s="68"/>
    </row>
    <row r="1099" spans="3:3" x14ac:dyDescent="0.25">
      <c r="C1099" s="68"/>
    </row>
    <row r="1100" spans="3:3" x14ac:dyDescent="0.25">
      <c r="C1100" s="68"/>
    </row>
    <row r="1101" spans="3:3" x14ac:dyDescent="0.25">
      <c r="C1101" s="68"/>
    </row>
    <row r="1102" spans="3:3" x14ac:dyDescent="0.25">
      <c r="C1102" s="68"/>
    </row>
    <row r="1103" spans="3:3" x14ac:dyDescent="0.25">
      <c r="C1103" s="68"/>
    </row>
    <row r="1104" spans="3:3" x14ac:dyDescent="0.25">
      <c r="C1104" s="68"/>
    </row>
    <row r="1105" spans="3:3" x14ac:dyDescent="0.25">
      <c r="C1105" s="68"/>
    </row>
    <row r="1106" spans="3:3" x14ac:dyDescent="0.25">
      <c r="C1106" s="68"/>
    </row>
    <row r="1107" spans="3:3" x14ac:dyDescent="0.25">
      <c r="C1107" s="68"/>
    </row>
    <row r="1108" spans="3:3" x14ac:dyDescent="0.25">
      <c r="C1108" s="68"/>
    </row>
    <row r="1109" spans="3:3" x14ac:dyDescent="0.25">
      <c r="C1109" s="68"/>
    </row>
    <row r="1110" spans="3:3" x14ac:dyDescent="0.25">
      <c r="C1110" s="68"/>
    </row>
    <row r="1111" spans="3:3" x14ac:dyDescent="0.25">
      <c r="C1111" s="68"/>
    </row>
    <row r="1112" spans="3:3" x14ac:dyDescent="0.25">
      <c r="C1112" s="68"/>
    </row>
    <row r="1113" spans="3:3" x14ac:dyDescent="0.25">
      <c r="C1113" s="68"/>
    </row>
    <row r="1114" spans="3:3" x14ac:dyDescent="0.25">
      <c r="C1114" s="68"/>
    </row>
    <row r="1115" spans="3:3" x14ac:dyDescent="0.25">
      <c r="C1115" s="68"/>
    </row>
    <row r="1116" spans="3:3" x14ac:dyDescent="0.25">
      <c r="C1116" s="68"/>
    </row>
    <row r="1117" spans="3:3" x14ac:dyDescent="0.25">
      <c r="C1117" s="68"/>
    </row>
    <row r="1118" spans="3:3" x14ac:dyDescent="0.25">
      <c r="C1118" s="68"/>
    </row>
    <row r="1119" spans="3:3" x14ac:dyDescent="0.25">
      <c r="C1119" s="68"/>
    </row>
    <row r="1120" spans="3:3" x14ac:dyDescent="0.25">
      <c r="C1120" s="68"/>
    </row>
    <row r="1121" spans="3:3" x14ac:dyDescent="0.25">
      <c r="C1121" s="68"/>
    </row>
    <row r="1122" spans="3:3" x14ac:dyDescent="0.25">
      <c r="C1122" s="68"/>
    </row>
    <row r="1123" spans="3:3" x14ac:dyDescent="0.25">
      <c r="C1123" s="68"/>
    </row>
    <row r="1124" spans="3:3" x14ac:dyDescent="0.25">
      <c r="C1124" s="68"/>
    </row>
    <row r="1125" spans="3:3" x14ac:dyDescent="0.25">
      <c r="C1125" s="68"/>
    </row>
    <row r="1126" spans="3:3" x14ac:dyDescent="0.25">
      <c r="C1126" s="68"/>
    </row>
    <row r="1127" spans="3:3" x14ac:dyDescent="0.25">
      <c r="C1127" s="68"/>
    </row>
    <row r="1128" spans="3:3" x14ac:dyDescent="0.25">
      <c r="C1128" s="68"/>
    </row>
    <row r="1129" spans="3:3" x14ac:dyDescent="0.25">
      <c r="C1129" s="68"/>
    </row>
    <row r="1130" spans="3:3" x14ac:dyDescent="0.25">
      <c r="C1130" s="68"/>
    </row>
    <row r="1131" spans="3:3" x14ac:dyDescent="0.25">
      <c r="C1131" s="68"/>
    </row>
    <row r="1132" spans="3:3" x14ac:dyDescent="0.25">
      <c r="C1132" s="68"/>
    </row>
    <row r="1133" spans="3:3" x14ac:dyDescent="0.25">
      <c r="C1133" s="68"/>
    </row>
    <row r="1134" spans="3:3" x14ac:dyDescent="0.25">
      <c r="C1134" s="68"/>
    </row>
    <row r="1135" spans="3:3" x14ac:dyDescent="0.25">
      <c r="C1135" s="68"/>
    </row>
    <row r="1136" spans="3:3" x14ac:dyDescent="0.25">
      <c r="C1136" s="68"/>
    </row>
    <row r="1137" spans="3:3" x14ac:dyDescent="0.25">
      <c r="C1137" s="68"/>
    </row>
    <row r="1138" spans="3:3" x14ac:dyDescent="0.25">
      <c r="C1138" s="68"/>
    </row>
    <row r="1139" spans="3:3" x14ac:dyDescent="0.25">
      <c r="C1139" s="68"/>
    </row>
    <row r="1140" spans="3:3" x14ac:dyDescent="0.25">
      <c r="C1140" s="68"/>
    </row>
    <row r="1141" spans="3:3" x14ac:dyDescent="0.25">
      <c r="C1141" s="68"/>
    </row>
    <row r="1142" spans="3:3" x14ac:dyDescent="0.25">
      <c r="C1142" s="68"/>
    </row>
    <row r="1143" spans="3:3" x14ac:dyDescent="0.25">
      <c r="C1143" s="68"/>
    </row>
    <row r="1144" spans="3:3" x14ac:dyDescent="0.25">
      <c r="C1144" s="68"/>
    </row>
    <row r="1145" spans="3:3" x14ac:dyDescent="0.25">
      <c r="C1145" s="68"/>
    </row>
    <row r="1146" spans="3:3" x14ac:dyDescent="0.25">
      <c r="C1146" s="68"/>
    </row>
    <row r="1147" spans="3:3" x14ac:dyDescent="0.25">
      <c r="C1147" s="68"/>
    </row>
    <row r="1148" spans="3:3" x14ac:dyDescent="0.25">
      <c r="C1148" s="68"/>
    </row>
    <row r="1149" spans="3:3" x14ac:dyDescent="0.25">
      <c r="C1149" s="68"/>
    </row>
    <row r="1150" spans="3:3" x14ac:dyDescent="0.25">
      <c r="C1150" s="68"/>
    </row>
    <row r="1151" spans="3:3" x14ac:dyDescent="0.25">
      <c r="C1151" s="68"/>
    </row>
    <row r="1152" spans="3:3" x14ac:dyDescent="0.25">
      <c r="C1152" s="68"/>
    </row>
    <row r="1153" spans="3:3" x14ac:dyDescent="0.25">
      <c r="C1153" s="68"/>
    </row>
    <row r="1154" spans="3:3" x14ac:dyDescent="0.25">
      <c r="C1154" s="68"/>
    </row>
    <row r="1155" spans="3:3" x14ac:dyDescent="0.25">
      <c r="C1155" s="68"/>
    </row>
    <row r="1156" spans="3:3" x14ac:dyDescent="0.25">
      <c r="C1156" s="68"/>
    </row>
    <row r="1157" spans="3:3" x14ac:dyDescent="0.25">
      <c r="C1157" s="68"/>
    </row>
    <row r="1158" spans="3:3" x14ac:dyDescent="0.25">
      <c r="C1158" s="68"/>
    </row>
    <row r="1159" spans="3:3" x14ac:dyDescent="0.25">
      <c r="C1159" s="68"/>
    </row>
    <row r="1160" spans="3:3" x14ac:dyDescent="0.25">
      <c r="C1160" s="68"/>
    </row>
    <row r="1161" spans="3:3" x14ac:dyDescent="0.25">
      <c r="C1161" s="68"/>
    </row>
    <row r="1162" spans="3:3" x14ac:dyDescent="0.25">
      <c r="C1162" s="68"/>
    </row>
    <row r="1163" spans="3:3" x14ac:dyDescent="0.25">
      <c r="C1163" s="68"/>
    </row>
    <row r="1164" spans="3:3" x14ac:dyDescent="0.25">
      <c r="C1164" s="68"/>
    </row>
    <row r="1165" spans="3:3" x14ac:dyDescent="0.25">
      <c r="C1165" s="68"/>
    </row>
    <row r="1166" spans="3:3" x14ac:dyDescent="0.25">
      <c r="C1166" s="68"/>
    </row>
    <row r="1167" spans="3:3" x14ac:dyDescent="0.25">
      <c r="C1167" s="68"/>
    </row>
    <row r="1168" spans="3:3" x14ac:dyDescent="0.25">
      <c r="C1168" s="68"/>
    </row>
    <row r="1169" spans="3:3" x14ac:dyDescent="0.25">
      <c r="C1169" s="68"/>
    </row>
    <row r="1170" spans="3:3" x14ac:dyDescent="0.25">
      <c r="C1170" s="68"/>
    </row>
    <row r="1171" spans="3:3" x14ac:dyDescent="0.25">
      <c r="C1171" s="68"/>
    </row>
    <row r="1172" spans="3:3" x14ac:dyDescent="0.25">
      <c r="C1172" s="68"/>
    </row>
    <row r="1173" spans="3:3" x14ac:dyDescent="0.25">
      <c r="C1173" s="68"/>
    </row>
    <row r="1174" spans="3:3" x14ac:dyDescent="0.25">
      <c r="C1174" s="68"/>
    </row>
    <row r="1175" spans="3:3" x14ac:dyDescent="0.25">
      <c r="C1175" s="68"/>
    </row>
    <row r="1176" spans="3:3" x14ac:dyDescent="0.25">
      <c r="C1176" s="68"/>
    </row>
    <row r="1177" spans="3:3" x14ac:dyDescent="0.25">
      <c r="C1177" s="68"/>
    </row>
    <row r="1178" spans="3:3" x14ac:dyDescent="0.25">
      <c r="C1178" s="68"/>
    </row>
    <row r="1179" spans="3:3" x14ac:dyDescent="0.25">
      <c r="C1179" s="68"/>
    </row>
    <row r="1180" spans="3:3" x14ac:dyDescent="0.25">
      <c r="C1180" s="68"/>
    </row>
    <row r="1181" spans="3:3" x14ac:dyDescent="0.25">
      <c r="C1181" s="68"/>
    </row>
    <row r="1182" spans="3:3" x14ac:dyDescent="0.25">
      <c r="C1182" s="68"/>
    </row>
    <row r="1183" spans="3:3" x14ac:dyDescent="0.25">
      <c r="C1183" s="68"/>
    </row>
    <row r="1184" spans="3:3" x14ac:dyDescent="0.25">
      <c r="C1184" s="68"/>
    </row>
    <row r="1185" spans="3:3" x14ac:dyDescent="0.25">
      <c r="C1185" s="68"/>
    </row>
    <row r="1186" spans="3:3" x14ac:dyDescent="0.25">
      <c r="C1186" s="68"/>
    </row>
    <row r="1187" spans="3:3" x14ac:dyDescent="0.25">
      <c r="C1187" s="68"/>
    </row>
    <row r="1188" spans="3:3" x14ac:dyDescent="0.25">
      <c r="C1188" s="68"/>
    </row>
    <row r="1189" spans="3:3" x14ac:dyDescent="0.25">
      <c r="C1189" s="68"/>
    </row>
    <row r="1190" spans="3:3" x14ac:dyDescent="0.25">
      <c r="C1190" s="68"/>
    </row>
    <row r="1191" spans="3:3" x14ac:dyDescent="0.25">
      <c r="C1191" s="68"/>
    </row>
    <row r="1192" spans="3:3" x14ac:dyDescent="0.25">
      <c r="C1192" s="68"/>
    </row>
    <row r="1193" spans="3:3" x14ac:dyDescent="0.25">
      <c r="C1193" s="68"/>
    </row>
    <row r="1194" spans="3:3" x14ac:dyDescent="0.25">
      <c r="C1194" s="68"/>
    </row>
    <row r="1195" spans="3:3" x14ac:dyDescent="0.25">
      <c r="C1195" s="68"/>
    </row>
    <row r="1196" spans="3:3" x14ac:dyDescent="0.25">
      <c r="C1196" s="68"/>
    </row>
    <row r="1197" spans="3:3" x14ac:dyDescent="0.25">
      <c r="C1197" s="68"/>
    </row>
    <row r="1198" spans="3:3" x14ac:dyDescent="0.25">
      <c r="C1198" s="68"/>
    </row>
    <row r="1199" spans="3:3" x14ac:dyDescent="0.25">
      <c r="C1199" s="68"/>
    </row>
    <row r="1200" spans="3:3" x14ac:dyDescent="0.25">
      <c r="C1200" s="68"/>
    </row>
    <row r="1201" spans="3:3" x14ac:dyDescent="0.25">
      <c r="C1201" s="68"/>
    </row>
    <row r="1202" spans="3:3" x14ac:dyDescent="0.25">
      <c r="C1202" s="68"/>
    </row>
    <row r="1203" spans="3:3" x14ac:dyDescent="0.25">
      <c r="C1203" s="68"/>
    </row>
    <row r="1204" spans="3:3" x14ac:dyDescent="0.25">
      <c r="C1204" s="68"/>
    </row>
    <row r="1205" spans="3:3" x14ac:dyDescent="0.25">
      <c r="C1205" s="68"/>
    </row>
    <row r="1206" spans="3:3" x14ac:dyDescent="0.25">
      <c r="C1206" s="68"/>
    </row>
    <row r="1207" spans="3:3" x14ac:dyDescent="0.25">
      <c r="C1207" s="68"/>
    </row>
    <row r="1208" spans="3:3" x14ac:dyDescent="0.25">
      <c r="C1208" s="68"/>
    </row>
    <row r="1209" spans="3:3" x14ac:dyDescent="0.25">
      <c r="C1209" s="68"/>
    </row>
    <row r="1210" spans="3:3" x14ac:dyDescent="0.25">
      <c r="C1210" s="68"/>
    </row>
    <row r="1211" spans="3:3" x14ac:dyDescent="0.25">
      <c r="C1211" s="68"/>
    </row>
    <row r="1212" spans="3:3" x14ac:dyDescent="0.25">
      <c r="C1212" s="68"/>
    </row>
    <row r="1213" spans="3:3" x14ac:dyDescent="0.25">
      <c r="C1213" s="68"/>
    </row>
    <row r="1214" spans="3:3" x14ac:dyDescent="0.25">
      <c r="C1214" s="68"/>
    </row>
    <row r="1215" spans="3:3" x14ac:dyDescent="0.25">
      <c r="C1215" s="68"/>
    </row>
    <row r="1216" spans="3:3" x14ac:dyDescent="0.25">
      <c r="C1216" s="68"/>
    </row>
    <row r="1217" spans="3:3" x14ac:dyDescent="0.25">
      <c r="C1217" s="68"/>
    </row>
    <row r="1218" spans="3:3" x14ac:dyDescent="0.25">
      <c r="C1218" s="68"/>
    </row>
    <row r="1219" spans="3:3" x14ac:dyDescent="0.25">
      <c r="C1219" s="68"/>
    </row>
    <row r="1220" spans="3:3" x14ac:dyDescent="0.25">
      <c r="C1220" s="68"/>
    </row>
    <row r="1221" spans="3:3" x14ac:dyDescent="0.25">
      <c r="C1221" s="68"/>
    </row>
    <row r="1222" spans="3:3" x14ac:dyDescent="0.25">
      <c r="C1222" s="68"/>
    </row>
    <row r="1223" spans="3:3" x14ac:dyDescent="0.25">
      <c r="C1223" s="68"/>
    </row>
    <row r="1224" spans="3:3" x14ac:dyDescent="0.25">
      <c r="C1224" s="68"/>
    </row>
    <row r="1225" spans="3:3" x14ac:dyDescent="0.25">
      <c r="C1225" s="68"/>
    </row>
    <row r="1226" spans="3:3" x14ac:dyDescent="0.25">
      <c r="C1226" s="68"/>
    </row>
    <row r="1227" spans="3:3" x14ac:dyDescent="0.25">
      <c r="C1227" s="68"/>
    </row>
    <row r="1228" spans="3:3" x14ac:dyDescent="0.25">
      <c r="C1228" s="68"/>
    </row>
    <row r="1229" spans="3:3" x14ac:dyDescent="0.25">
      <c r="C1229" s="68"/>
    </row>
    <row r="1230" spans="3:3" x14ac:dyDescent="0.25">
      <c r="C1230" s="68"/>
    </row>
    <row r="1231" spans="3:3" x14ac:dyDescent="0.25">
      <c r="C1231" s="68"/>
    </row>
    <row r="1232" spans="3:3" x14ac:dyDescent="0.25">
      <c r="C1232" s="68"/>
    </row>
    <row r="1233" spans="3:3" x14ac:dyDescent="0.25">
      <c r="C1233" s="68"/>
    </row>
    <row r="1234" spans="3:3" x14ac:dyDescent="0.25">
      <c r="C1234" s="68"/>
    </row>
    <row r="1235" spans="3:3" x14ac:dyDescent="0.25">
      <c r="C1235" s="68"/>
    </row>
    <row r="1236" spans="3:3" x14ac:dyDescent="0.25">
      <c r="C1236" s="68"/>
    </row>
    <row r="1237" spans="3:3" x14ac:dyDescent="0.25">
      <c r="C1237" s="68"/>
    </row>
    <row r="1238" spans="3:3" x14ac:dyDescent="0.25">
      <c r="C1238" s="68"/>
    </row>
    <row r="1239" spans="3:3" x14ac:dyDescent="0.25">
      <c r="C1239" s="68"/>
    </row>
    <row r="1240" spans="3:3" x14ac:dyDescent="0.25">
      <c r="C1240" s="68"/>
    </row>
    <row r="1241" spans="3:3" x14ac:dyDescent="0.25">
      <c r="C1241" s="68"/>
    </row>
    <row r="1242" spans="3:3" x14ac:dyDescent="0.25">
      <c r="C1242" s="68"/>
    </row>
    <row r="1243" spans="3:3" x14ac:dyDescent="0.25">
      <c r="C1243" s="68"/>
    </row>
    <row r="1244" spans="3:3" x14ac:dyDescent="0.25">
      <c r="C1244" s="68"/>
    </row>
    <row r="1245" spans="3:3" x14ac:dyDescent="0.25">
      <c r="C1245" s="68"/>
    </row>
    <row r="1246" spans="3:3" x14ac:dyDescent="0.25">
      <c r="C1246" s="68"/>
    </row>
    <row r="1247" spans="3:3" x14ac:dyDescent="0.25">
      <c r="C1247" s="68"/>
    </row>
    <row r="1248" spans="3:3" x14ac:dyDescent="0.25">
      <c r="C1248" s="68"/>
    </row>
    <row r="1249" spans="3:3" x14ac:dyDescent="0.25">
      <c r="C1249" s="68"/>
    </row>
    <row r="1250" spans="3:3" x14ac:dyDescent="0.25">
      <c r="C1250" s="68"/>
    </row>
    <row r="1251" spans="3:3" x14ac:dyDescent="0.25">
      <c r="C1251" s="68"/>
    </row>
    <row r="1252" spans="3:3" x14ac:dyDescent="0.25">
      <c r="C1252" s="68"/>
    </row>
    <row r="1253" spans="3:3" x14ac:dyDescent="0.25">
      <c r="C1253" s="68"/>
    </row>
    <row r="1254" spans="3:3" x14ac:dyDescent="0.25">
      <c r="C1254" s="68"/>
    </row>
    <row r="1255" spans="3:3" x14ac:dyDescent="0.25">
      <c r="C1255" s="68"/>
    </row>
    <row r="1256" spans="3:3" x14ac:dyDescent="0.25">
      <c r="C1256" s="68"/>
    </row>
    <row r="1257" spans="3:3" x14ac:dyDescent="0.25">
      <c r="C1257" s="68"/>
    </row>
    <row r="1258" spans="3:3" x14ac:dyDescent="0.25">
      <c r="C1258" s="68"/>
    </row>
    <row r="1259" spans="3:3" x14ac:dyDescent="0.25">
      <c r="C1259" s="68"/>
    </row>
    <row r="1260" spans="3:3" x14ac:dyDescent="0.25">
      <c r="C1260" s="68"/>
    </row>
    <row r="1261" spans="3:3" x14ac:dyDescent="0.25">
      <c r="C1261" s="68"/>
    </row>
    <row r="1262" spans="3:3" x14ac:dyDescent="0.25">
      <c r="C1262" s="68"/>
    </row>
    <row r="1263" spans="3:3" x14ac:dyDescent="0.25">
      <c r="C1263" s="68"/>
    </row>
    <row r="1264" spans="3:3" x14ac:dyDescent="0.25">
      <c r="C1264" s="68"/>
    </row>
    <row r="1265" spans="3:3" x14ac:dyDescent="0.25">
      <c r="C1265" s="68"/>
    </row>
    <row r="1266" spans="3:3" x14ac:dyDescent="0.25">
      <c r="C1266" s="68"/>
    </row>
    <row r="1267" spans="3:3" x14ac:dyDescent="0.25">
      <c r="C1267" s="68"/>
    </row>
    <row r="1268" spans="3:3" x14ac:dyDescent="0.25">
      <c r="C1268" s="68"/>
    </row>
    <row r="1269" spans="3:3" x14ac:dyDescent="0.25">
      <c r="C1269" s="68"/>
    </row>
    <row r="1270" spans="3:3" x14ac:dyDescent="0.25">
      <c r="C1270" s="68"/>
    </row>
    <row r="1271" spans="3:3" x14ac:dyDescent="0.25">
      <c r="C1271" s="68"/>
    </row>
    <row r="1272" spans="3:3" x14ac:dyDescent="0.25">
      <c r="C1272" s="68"/>
    </row>
    <row r="1273" spans="3:3" x14ac:dyDescent="0.25">
      <c r="C1273" s="68"/>
    </row>
    <row r="1274" spans="3:3" x14ac:dyDescent="0.25">
      <c r="C1274" s="68"/>
    </row>
    <row r="1275" spans="3:3" x14ac:dyDescent="0.25">
      <c r="C1275" s="68"/>
    </row>
    <row r="1276" spans="3:3" x14ac:dyDescent="0.25">
      <c r="C1276" s="68"/>
    </row>
    <row r="1277" spans="3:3" x14ac:dyDescent="0.25">
      <c r="C1277" s="68"/>
    </row>
    <row r="1278" spans="3:3" x14ac:dyDescent="0.25">
      <c r="C1278" s="68"/>
    </row>
    <row r="1279" spans="3:3" x14ac:dyDescent="0.25">
      <c r="C1279" s="68"/>
    </row>
    <row r="1280" spans="3:3" x14ac:dyDescent="0.25">
      <c r="C1280" s="68"/>
    </row>
    <row r="1281" spans="3:3" x14ac:dyDescent="0.25">
      <c r="C1281" s="68"/>
    </row>
    <row r="1282" spans="3:3" x14ac:dyDescent="0.25">
      <c r="C1282" s="68"/>
    </row>
    <row r="1283" spans="3:3" x14ac:dyDescent="0.25">
      <c r="C1283" s="68"/>
    </row>
    <row r="1284" spans="3:3" x14ac:dyDescent="0.25">
      <c r="C1284" s="68"/>
    </row>
    <row r="1285" spans="3:3" x14ac:dyDescent="0.25">
      <c r="C1285" s="68"/>
    </row>
    <row r="1286" spans="3:3" x14ac:dyDescent="0.25">
      <c r="C1286" s="68"/>
    </row>
    <row r="1287" spans="3:3" x14ac:dyDescent="0.25">
      <c r="C1287" s="68"/>
    </row>
    <row r="1288" spans="3:3" x14ac:dyDescent="0.25">
      <c r="C1288" s="68"/>
    </row>
    <row r="1289" spans="3:3" x14ac:dyDescent="0.25">
      <c r="C1289" s="68"/>
    </row>
    <row r="1290" spans="3:3" x14ac:dyDescent="0.25">
      <c r="C1290" s="68"/>
    </row>
    <row r="1291" spans="3:3" x14ac:dyDescent="0.25">
      <c r="C1291" s="68"/>
    </row>
    <row r="1292" spans="3:3" x14ac:dyDescent="0.25">
      <c r="C1292" s="68"/>
    </row>
    <row r="1293" spans="3:3" x14ac:dyDescent="0.25">
      <c r="C1293" s="68"/>
    </row>
    <row r="1294" spans="3:3" x14ac:dyDescent="0.25">
      <c r="C1294" s="68"/>
    </row>
    <row r="1295" spans="3:3" x14ac:dyDescent="0.25">
      <c r="C1295" s="68"/>
    </row>
    <row r="1296" spans="3:3" x14ac:dyDescent="0.25">
      <c r="C1296" s="68"/>
    </row>
    <row r="1297" spans="3:3" x14ac:dyDescent="0.25">
      <c r="C1297" s="68"/>
    </row>
    <row r="1298" spans="3:3" x14ac:dyDescent="0.25">
      <c r="C1298" s="68"/>
    </row>
    <row r="1299" spans="3:3" x14ac:dyDescent="0.25">
      <c r="C1299" s="68"/>
    </row>
    <row r="1300" spans="3:3" x14ac:dyDescent="0.25">
      <c r="C1300" s="68"/>
    </row>
    <row r="1301" spans="3:3" x14ac:dyDescent="0.25">
      <c r="C1301" s="68"/>
    </row>
    <row r="1302" spans="3:3" x14ac:dyDescent="0.25">
      <c r="C1302" s="68"/>
    </row>
    <row r="1303" spans="3:3" x14ac:dyDescent="0.25">
      <c r="C1303" s="68"/>
    </row>
    <row r="1304" spans="3:3" x14ac:dyDescent="0.25">
      <c r="C1304" s="68"/>
    </row>
    <row r="1305" spans="3:3" x14ac:dyDescent="0.25">
      <c r="C1305" s="68"/>
    </row>
    <row r="1306" spans="3:3" x14ac:dyDescent="0.25">
      <c r="C1306" s="68"/>
    </row>
    <row r="1307" spans="3:3" x14ac:dyDescent="0.25">
      <c r="C1307" s="68"/>
    </row>
    <row r="1308" spans="3:3" x14ac:dyDescent="0.25">
      <c r="C1308" s="68"/>
    </row>
    <row r="1309" spans="3:3" x14ac:dyDescent="0.25">
      <c r="C1309" s="68"/>
    </row>
    <row r="1310" spans="3:3" x14ac:dyDescent="0.25">
      <c r="C1310" s="68"/>
    </row>
    <row r="1311" spans="3:3" x14ac:dyDescent="0.25">
      <c r="C1311" s="68"/>
    </row>
    <row r="1312" spans="3:3" x14ac:dyDescent="0.25">
      <c r="C1312" s="68"/>
    </row>
    <row r="1313" spans="3:3" x14ac:dyDescent="0.25">
      <c r="C1313" s="68"/>
    </row>
    <row r="1314" spans="3:3" x14ac:dyDescent="0.25">
      <c r="C1314" s="68"/>
    </row>
    <row r="1315" spans="3:3" x14ac:dyDescent="0.25">
      <c r="C1315" s="68"/>
    </row>
    <row r="1316" spans="3:3" x14ac:dyDescent="0.25">
      <c r="C1316" s="68"/>
    </row>
    <row r="1317" spans="3:3" x14ac:dyDescent="0.25">
      <c r="C1317" s="68"/>
    </row>
    <row r="1318" spans="3:3" x14ac:dyDescent="0.25">
      <c r="C1318" s="68"/>
    </row>
    <row r="1319" spans="3:3" x14ac:dyDescent="0.25">
      <c r="C1319" s="68"/>
    </row>
    <row r="1320" spans="3:3" x14ac:dyDescent="0.25">
      <c r="C1320" s="68"/>
    </row>
    <row r="1321" spans="3:3" x14ac:dyDescent="0.25">
      <c r="C1321" s="68"/>
    </row>
    <row r="1322" spans="3:3" x14ac:dyDescent="0.25">
      <c r="C1322" s="68"/>
    </row>
    <row r="1323" spans="3:3" x14ac:dyDescent="0.25">
      <c r="C1323" s="68"/>
    </row>
    <row r="1324" spans="3:3" x14ac:dyDescent="0.25">
      <c r="C1324" s="68"/>
    </row>
    <row r="1325" spans="3:3" x14ac:dyDescent="0.25">
      <c r="C1325" s="68"/>
    </row>
    <row r="1326" spans="3:3" x14ac:dyDescent="0.25">
      <c r="C1326" s="68"/>
    </row>
    <row r="1327" spans="3:3" x14ac:dyDescent="0.25">
      <c r="C1327" s="68"/>
    </row>
    <row r="1328" spans="3:3" x14ac:dyDescent="0.25">
      <c r="C1328" s="68"/>
    </row>
    <row r="1329" spans="3:3" x14ac:dyDescent="0.25">
      <c r="C1329" s="68"/>
    </row>
    <row r="1330" spans="3:3" x14ac:dyDescent="0.25">
      <c r="C1330" s="68"/>
    </row>
    <row r="1331" spans="3:3" x14ac:dyDescent="0.25">
      <c r="C1331" s="68"/>
    </row>
    <row r="1332" spans="3:3" x14ac:dyDescent="0.25">
      <c r="C1332" s="68"/>
    </row>
    <row r="1333" spans="3:3" x14ac:dyDescent="0.25">
      <c r="C1333" s="68"/>
    </row>
    <row r="1334" spans="3:3" x14ac:dyDescent="0.25">
      <c r="C1334" s="68"/>
    </row>
    <row r="1335" spans="3:3" x14ac:dyDescent="0.25">
      <c r="C1335" s="68"/>
    </row>
    <row r="1336" spans="3:3" x14ac:dyDescent="0.25">
      <c r="C1336" s="68"/>
    </row>
    <row r="1337" spans="3:3" x14ac:dyDescent="0.25">
      <c r="C1337" s="68"/>
    </row>
    <row r="1338" spans="3:3" x14ac:dyDescent="0.25">
      <c r="C1338" s="68"/>
    </row>
    <row r="1339" spans="3:3" x14ac:dyDescent="0.25">
      <c r="C1339" s="68"/>
    </row>
    <row r="1340" spans="3:3" x14ac:dyDescent="0.25">
      <c r="C1340" s="68"/>
    </row>
    <row r="1341" spans="3:3" x14ac:dyDescent="0.25">
      <c r="C1341" s="68"/>
    </row>
    <row r="1342" spans="3:3" x14ac:dyDescent="0.25">
      <c r="C1342" s="68"/>
    </row>
    <row r="1343" spans="3:3" x14ac:dyDescent="0.25">
      <c r="C1343" s="68"/>
    </row>
    <row r="1344" spans="3:3" x14ac:dyDescent="0.25">
      <c r="C1344" s="68"/>
    </row>
    <row r="1345" spans="3:3" x14ac:dyDescent="0.25">
      <c r="C1345" s="68"/>
    </row>
    <row r="1346" spans="3:3" x14ac:dyDescent="0.25">
      <c r="C1346" s="68"/>
    </row>
    <row r="1347" spans="3:3" x14ac:dyDescent="0.25">
      <c r="C1347" s="68"/>
    </row>
    <row r="1348" spans="3:3" x14ac:dyDescent="0.25">
      <c r="C1348" s="68"/>
    </row>
    <row r="1349" spans="3:3" x14ac:dyDescent="0.25">
      <c r="C1349" s="68"/>
    </row>
    <row r="1350" spans="3:3" x14ac:dyDescent="0.25">
      <c r="C1350" s="68"/>
    </row>
    <row r="1351" spans="3:3" x14ac:dyDescent="0.25">
      <c r="C1351" s="68"/>
    </row>
    <row r="1352" spans="3:3" x14ac:dyDescent="0.25">
      <c r="C1352" s="68"/>
    </row>
    <row r="1353" spans="3:3" x14ac:dyDescent="0.25">
      <c r="C1353" s="68"/>
    </row>
    <row r="1354" spans="3:3" x14ac:dyDescent="0.25">
      <c r="C1354" s="68"/>
    </row>
    <row r="1355" spans="3:3" x14ac:dyDescent="0.25">
      <c r="C1355" s="68"/>
    </row>
    <row r="1356" spans="3:3" x14ac:dyDescent="0.25">
      <c r="C1356" s="68"/>
    </row>
    <row r="1357" spans="3:3" x14ac:dyDescent="0.25">
      <c r="C1357" s="68"/>
    </row>
    <row r="1358" spans="3:3" x14ac:dyDescent="0.25">
      <c r="C1358" s="68"/>
    </row>
    <row r="1359" spans="3:3" x14ac:dyDescent="0.25">
      <c r="C1359" s="68"/>
    </row>
    <row r="1360" spans="3:3" x14ac:dyDescent="0.25">
      <c r="C1360" s="68"/>
    </row>
    <row r="1361" spans="3:3" x14ac:dyDescent="0.25">
      <c r="C1361" s="68"/>
    </row>
    <row r="1362" spans="3:3" x14ac:dyDescent="0.25">
      <c r="C1362" s="68"/>
    </row>
    <row r="1363" spans="3:3" x14ac:dyDescent="0.25">
      <c r="C1363" s="68"/>
    </row>
    <row r="1364" spans="3:3" x14ac:dyDescent="0.25">
      <c r="C1364" s="68"/>
    </row>
    <row r="1365" spans="3:3" x14ac:dyDescent="0.25">
      <c r="C1365" s="68"/>
    </row>
    <row r="1366" spans="3:3" x14ac:dyDescent="0.25">
      <c r="C1366" s="68"/>
    </row>
    <row r="1367" spans="3:3" x14ac:dyDescent="0.25">
      <c r="C1367" s="68"/>
    </row>
    <row r="1368" spans="3:3" x14ac:dyDescent="0.25">
      <c r="C1368" s="68"/>
    </row>
    <row r="1369" spans="3:3" x14ac:dyDescent="0.25">
      <c r="C1369" s="68"/>
    </row>
    <row r="1370" spans="3:3" x14ac:dyDescent="0.25">
      <c r="C1370" s="68"/>
    </row>
    <row r="1371" spans="3:3" x14ac:dyDescent="0.25">
      <c r="C1371" s="68"/>
    </row>
    <row r="1372" spans="3:3" x14ac:dyDescent="0.25">
      <c r="C1372" s="68"/>
    </row>
    <row r="1373" spans="3:3" x14ac:dyDescent="0.25">
      <c r="C1373" s="68"/>
    </row>
    <row r="1374" spans="3:3" x14ac:dyDescent="0.25">
      <c r="C1374" s="68"/>
    </row>
    <row r="1375" spans="3:3" x14ac:dyDescent="0.25">
      <c r="C1375" s="68"/>
    </row>
    <row r="1376" spans="3:3" x14ac:dyDescent="0.25">
      <c r="C1376" s="68"/>
    </row>
    <row r="1377" spans="3:3" x14ac:dyDescent="0.25">
      <c r="C1377" s="68"/>
    </row>
    <row r="1378" spans="3:3" x14ac:dyDescent="0.25">
      <c r="C1378" s="68"/>
    </row>
    <row r="1379" spans="3:3" x14ac:dyDescent="0.25">
      <c r="C1379" s="68"/>
    </row>
    <row r="1380" spans="3:3" x14ac:dyDescent="0.25">
      <c r="C1380" s="68"/>
    </row>
    <row r="1381" spans="3:3" x14ac:dyDescent="0.25">
      <c r="C1381" s="68"/>
    </row>
    <row r="1382" spans="3:3" x14ac:dyDescent="0.25">
      <c r="C1382" s="68"/>
    </row>
    <row r="1383" spans="3:3" x14ac:dyDescent="0.25">
      <c r="C1383" s="68"/>
    </row>
    <row r="1384" spans="3:3" x14ac:dyDescent="0.25">
      <c r="C1384" s="68"/>
    </row>
    <row r="1385" spans="3:3" x14ac:dyDescent="0.25">
      <c r="C1385" s="68"/>
    </row>
    <row r="1386" spans="3:3" x14ac:dyDescent="0.25">
      <c r="C1386" s="68"/>
    </row>
    <row r="1387" spans="3:3" x14ac:dyDescent="0.25">
      <c r="C1387" s="68"/>
    </row>
    <row r="1388" spans="3:3" x14ac:dyDescent="0.25">
      <c r="C1388" s="68"/>
    </row>
    <row r="1389" spans="3:3" x14ac:dyDescent="0.25">
      <c r="C1389" s="68"/>
    </row>
    <row r="1390" spans="3:3" x14ac:dyDescent="0.25">
      <c r="C1390" s="68"/>
    </row>
    <row r="1391" spans="3:3" x14ac:dyDescent="0.25">
      <c r="C1391" s="68"/>
    </row>
    <row r="1392" spans="3:3" x14ac:dyDescent="0.25">
      <c r="C1392" s="68"/>
    </row>
    <row r="1393" spans="3:3" x14ac:dyDescent="0.25">
      <c r="C1393" s="68"/>
    </row>
    <row r="1394" spans="3:3" x14ac:dyDescent="0.25">
      <c r="C1394" s="68"/>
    </row>
    <row r="1395" spans="3:3" x14ac:dyDescent="0.25">
      <c r="C1395" s="68"/>
    </row>
    <row r="1396" spans="3:3" x14ac:dyDescent="0.25">
      <c r="C1396" s="68"/>
    </row>
    <row r="1397" spans="3:3" x14ac:dyDescent="0.25">
      <c r="C1397" s="68"/>
    </row>
    <row r="1398" spans="3:3" x14ac:dyDescent="0.25">
      <c r="C1398" s="68"/>
    </row>
    <row r="1399" spans="3:3" x14ac:dyDescent="0.25">
      <c r="C1399" s="68"/>
    </row>
    <row r="1400" spans="3:3" x14ac:dyDescent="0.25">
      <c r="C1400" s="68"/>
    </row>
    <row r="1401" spans="3:3" x14ac:dyDescent="0.25">
      <c r="C1401" s="68"/>
    </row>
    <row r="1402" spans="3:3" x14ac:dyDescent="0.25">
      <c r="C1402" s="68"/>
    </row>
    <row r="1403" spans="3:3" x14ac:dyDescent="0.25">
      <c r="C1403" s="68"/>
    </row>
    <row r="1404" spans="3:3" x14ac:dyDescent="0.25">
      <c r="C1404" s="68"/>
    </row>
    <row r="1405" spans="3:3" x14ac:dyDescent="0.25">
      <c r="C1405" s="68"/>
    </row>
    <row r="1406" spans="3:3" x14ac:dyDescent="0.25">
      <c r="C1406" s="68"/>
    </row>
    <row r="1407" spans="3:3" x14ac:dyDescent="0.25">
      <c r="C1407" s="68"/>
    </row>
    <row r="1408" spans="3:3" x14ac:dyDescent="0.25">
      <c r="C1408" s="68"/>
    </row>
    <row r="1409" spans="3:3" x14ac:dyDescent="0.25">
      <c r="C1409" s="68"/>
    </row>
    <row r="1410" spans="3:3" x14ac:dyDescent="0.25">
      <c r="C1410" s="68"/>
    </row>
    <row r="1411" spans="3:3" x14ac:dyDescent="0.25">
      <c r="C1411" s="68"/>
    </row>
    <row r="1412" spans="3:3" x14ac:dyDescent="0.25">
      <c r="C1412" s="68"/>
    </row>
    <row r="1413" spans="3:3" x14ac:dyDescent="0.25">
      <c r="C1413" s="68"/>
    </row>
    <row r="1414" spans="3:3" x14ac:dyDescent="0.25">
      <c r="C1414" s="68"/>
    </row>
    <row r="1415" spans="3:3" x14ac:dyDescent="0.25">
      <c r="C1415" s="68"/>
    </row>
    <row r="1416" spans="3:3" x14ac:dyDescent="0.25">
      <c r="C1416" s="68"/>
    </row>
    <row r="1417" spans="3:3" x14ac:dyDescent="0.25">
      <c r="C1417" s="68"/>
    </row>
    <row r="1418" spans="3:3" x14ac:dyDescent="0.25">
      <c r="C1418" s="68"/>
    </row>
    <row r="1419" spans="3:3" x14ac:dyDescent="0.25">
      <c r="C1419" s="68"/>
    </row>
    <row r="1420" spans="3:3" x14ac:dyDescent="0.25">
      <c r="C1420" s="68"/>
    </row>
    <row r="1421" spans="3:3" x14ac:dyDescent="0.25">
      <c r="C1421" s="68"/>
    </row>
    <row r="1422" spans="3:3" x14ac:dyDescent="0.25">
      <c r="C1422" s="68"/>
    </row>
    <row r="1423" spans="3:3" x14ac:dyDescent="0.25">
      <c r="C1423" s="68"/>
    </row>
    <row r="1424" spans="3:3" x14ac:dyDescent="0.25">
      <c r="C1424" s="68"/>
    </row>
    <row r="1425" spans="3:3" x14ac:dyDescent="0.25">
      <c r="C1425" s="68"/>
    </row>
    <row r="1426" spans="3:3" x14ac:dyDescent="0.25">
      <c r="C1426" s="68"/>
    </row>
    <row r="1427" spans="3:3" x14ac:dyDescent="0.25">
      <c r="C1427" s="68"/>
    </row>
    <row r="1428" spans="3:3" x14ac:dyDescent="0.25">
      <c r="C1428" s="68"/>
    </row>
    <row r="1429" spans="3:3" x14ac:dyDescent="0.25">
      <c r="C1429" s="68"/>
    </row>
    <row r="1430" spans="3:3" x14ac:dyDescent="0.25">
      <c r="C1430" s="68"/>
    </row>
    <row r="1431" spans="3:3" x14ac:dyDescent="0.25">
      <c r="C1431" s="68"/>
    </row>
    <row r="1432" spans="3:3" x14ac:dyDescent="0.25">
      <c r="C1432" s="68"/>
    </row>
    <row r="1433" spans="3:3" x14ac:dyDescent="0.25">
      <c r="C1433" s="68"/>
    </row>
    <row r="1434" spans="3:3" x14ac:dyDescent="0.25">
      <c r="C1434" s="68"/>
    </row>
    <row r="1435" spans="3:3" x14ac:dyDescent="0.25">
      <c r="C1435" s="68"/>
    </row>
    <row r="1436" spans="3:3" x14ac:dyDescent="0.25">
      <c r="C1436" s="68"/>
    </row>
    <row r="1437" spans="3:3" x14ac:dyDescent="0.25">
      <c r="C1437" s="68"/>
    </row>
    <row r="1438" spans="3:3" x14ac:dyDescent="0.25">
      <c r="C1438" s="68"/>
    </row>
    <row r="1439" spans="3:3" x14ac:dyDescent="0.25">
      <c r="C1439" s="68"/>
    </row>
    <row r="1440" spans="3:3" x14ac:dyDescent="0.25">
      <c r="C1440" s="68"/>
    </row>
    <row r="1441" spans="3:3" x14ac:dyDescent="0.25">
      <c r="C1441" s="68"/>
    </row>
    <row r="1442" spans="3:3" x14ac:dyDescent="0.25">
      <c r="C1442" s="68"/>
    </row>
    <row r="1443" spans="3:3" x14ac:dyDescent="0.25">
      <c r="C1443" s="68"/>
    </row>
    <row r="1444" spans="3:3" x14ac:dyDescent="0.25">
      <c r="C1444" s="68"/>
    </row>
    <row r="1445" spans="3:3" x14ac:dyDescent="0.25">
      <c r="C1445" s="68"/>
    </row>
    <row r="1446" spans="3:3" x14ac:dyDescent="0.25">
      <c r="C1446" s="68"/>
    </row>
    <row r="1447" spans="3:3" x14ac:dyDescent="0.25">
      <c r="C1447" s="68"/>
    </row>
    <row r="1448" spans="3:3" x14ac:dyDescent="0.25">
      <c r="C1448" s="68"/>
    </row>
    <row r="1449" spans="3:3" x14ac:dyDescent="0.25">
      <c r="C1449" s="68"/>
    </row>
    <row r="1450" spans="3:3" x14ac:dyDescent="0.25">
      <c r="C1450" s="68"/>
    </row>
    <row r="1451" spans="3:3" x14ac:dyDescent="0.25">
      <c r="C1451" s="68"/>
    </row>
    <row r="1452" spans="3:3" x14ac:dyDescent="0.25">
      <c r="C1452" s="68"/>
    </row>
    <row r="1453" spans="3:3" x14ac:dyDescent="0.25">
      <c r="C1453" s="68"/>
    </row>
    <row r="1454" spans="3:3" x14ac:dyDescent="0.25">
      <c r="C1454" s="68"/>
    </row>
    <row r="1455" spans="3:3" x14ac:dyDescent="0.25">
      <c r="C1455" s="68"/>
    </row>
    <row r="1456" spans="3:3" x14ac:dyDescent="0.25">
      <c r="C1456" s="68"/>
    </row>
    <row r="1457" spans="3:3" x14ac:dyDescent="0.25">
      <c r="C1457" s="68"/>
    </row>
    <row r="1458" spans="3:3" x14ac:dyDescent="0.25">
      <c r="C1458" s="68"/>
    </row>
    <row r="1459" spans="3:3" x14ac:dyDescent="0.25">
      <c r="C1459" s="68"/>
    </row>
    <row r="1460" spans="3:3" x14ac:dyDescent="0.25">
      <c r="C1460" s="68"/>
    </row>
    <row r="1461" spans="3:3" x14ac:dyDescent="0.25">
      <c r="C1461" s="68"/>
    </row>
    <row r="1462" spans="3:3" x14ac:dyDescent="0.25">
      <c r="C1462" s="68"/>
    </row>
    <row r="1463" spans="3:3" x14ac:dyDescent="0.25">
      <c r="C1463" s="68"/>
    </row>
    <row r="1464" spans="3:3" x14ac:dyDescent="0.25">
      <c r="C1464" s="68"/>
    </row>
    <row r="1465" spans="3:3" x14ac:dyDescent="0.25">
      <c r="C1465" s="68"/>
    </row>
    <row r="1466" spans="3:3" x14ac:dyDescent="0.25">
      <c r="C1466" s="68"/>
    </row>
    <row r="1467" spans="3:3" x14ac:dyDescent="0.25">
      <c r="C1467" s="68"/>
    </row>
    <row r="1468" spans="3:3" x14ac:dyDescent="0.25">
      <c r="C1468" s="68"/>
    </row>
    <row r="1469" spans="3:3" x14ac:dyDescent="0.25">
      <c r="C1469" s="68"/>
    </row>
    <row r="1470" spans="3:3" x14ac:dyDescent="0.25">
      <c r="C1470" s="68"/>
    </row>
    <row r="1471" spans="3:3" x14ac:dyDescent="0.25">
      <c r="C1471" s="68"/>
    </row>
    <row r="1472" spans="3:3" x14ac:dyDescent="0.25">
      <c r="C1472" s="68"/>
    </row>
    <row r="1473" spans="3:3" x14ac:dyDescent="0.25">
      <c r="C1473" s="68"/>
    </row>
    <row r="1474" spans="3:3" x14ac:dyDescent="0.25">
      <c r="C1474" s="68"/>
    </row>
    <row r="1475" spans="3:3" x14ac:dyDescent="0.25">
      <c r="C1475" s="68"/>
    </row>
    <row r="1476" spans="3:3" x14ac:dyDescent="0.25">
      <c r="C1476" s="68"/>
    </row>
    <row r="1477" spans="3:3" x14ac:dyDescent="0.25">
      <c r="C1477" s="68"/>
    </row>
    <row r="1478" spans="3:3" x14ac:dyDescent="0.25">
      <c r="C1478" s="68"/>
    </row>
    <row r="1479" spans="3:3" x14ac:dyDescent="0.25">
      <c r="C1479" s="68"/>
    </row>
    <row r="1480" spans="3:3" x14ac:dyDescent="0.25">
      <c r="C1480" s="68"/>
    </row>
    <row r="1481" spans="3:3" x14ac:dyDescent="0.25">
      <c r="C1481" s="68"/>
    </row>
    <row r="1482" spans="3:3" x14ac:dyDescent="0.25">
      <c r="C1482" s="68"/>
    </row>
    <row r="1483" spans="3:3" x14ac:dyDescent="0.25">
      <c r="C1483" s="68"/>
    </row>
    <row r="1484" spans="3:3" x14ac:dyDescent="0.25">
      <c r="C1484" s="68"/>
    </row>
    <row r="1485" spans="3:3" x14ac:dyDescent="0.25">
      <c r="C1485" s="68"/>
    </row>
    <row r="1486" spans="3:3" x14ac:dyDescent="0.25">
      <c r="C1486" s="68"/>
    </row>
    <row r="1487" spans="3:3" x14ac:dyDescent="0.25">
      <c r="C1487" s="68"/>
    </row>
    <row r="1488" spans="3:3" x14ac:dyDescent="0.25">
      <c r="C1488" s="68"/>
    </row>
    <row r="1489" spans="3:3" x14ac:dyDescent="0.25">
      <c r="C1489" s="68"/>
    </row>
    <row r="1490" spans="3:3" x14ac:dyDescent="0.25">
      <c r="C1490" s="68"/>
    </row>
    <row r="1491" spans="3:3" x14ac:dyDescent="0.25">
      <c r="C1491" s="68"/>
    </row>
    <row r="1492" spans="3:3" x14ac:dyDescent="0.25">
      <c r="C1492" s="68"/>
    </row>
    <row r="1493" spans="3:3" x14ac:dyDescent="0.25">
      <c r="C1493" s="68"/>
    </row>
    <row r="1494" spans="3:3" x14ac:dyDescent="0.25">
      <c r="C1494" s="68"/>
    </row>
    <row r="1495" spans="3:3" x14ac:dyDescent="0.25">
      <c r="C1495" s="68"/>
    </row>
    <row r="1496" spans="3:3" x14ac:dyDescent="0.25">
      <c r="C1496" s="68"/>
    </row>
    <row r="1497" spans="3:3" x14ac:dyDescent="0.25">
      <c r="C1497" s="68"/>
    </row>
    <row r="1498" spans="3:3" x14ac:dyDescent="0.25">
      <c r="C1498" s="68"/>
    </row>
    <row r="1499" spans="3:3" x14ac:dyDescent="0.25">
      <c r="C1499" s="68"/>
    </row>
    <row r="1500" spans="3:3" x14ac:dyDescent="0.25">
      <c r="C1500" s="68"/>
    </row>
    <row r="1501" spans="3:3" x14ac:dyDescent="0.25">
      <c r="C1501" s="68"/>
    </row>
    <row r="1502" spans="3:3" x14ac:dyDescent="0.25">
      <c r="C1502" s="68"/>
    </row>
    <row r="1503" spans="3:3" x14ac:dyDescent="0.25">
      <c r="C1503" s="68"/>
    </row>
    <row r="1504" spans="3:3" x14ac:dyDescent="0.25">
      <c r="C1504" s="68"/>
    </row>
    <row r="1505" spans="3:3" x14ac:dyDescent="0.25">
      <c r="C1505" s="68"/>
    </row>
    <row r="1506" spans="3:3" x14ac:dyDescent="0.25">
      <c r="C1506" s="68"/>
    </row>
    <row r="1507" spans="3:3" x14ac:dyDescent="0.25">
      <c r="C1507" s="68"/>
    </row>
    <row r="1508" spans="3:3" x14ac:dyDescent="0.25">
      <c r="C1508" s="68"/>
    </row>
    <row r="1509" spans="3:3" x14ac:dyDescent="0.25">
      <c r="C1509" s="68"/>
    </row>
    <row r="1510" spans="3:3" x14ac:dyDescent="0.25">
      <c r="C1510" s="68"/>
    </row>
    <row r="1511" spans="3:3" x14ac:dyDescent="0.25">
      <c r="C1511" s="68"/>
    </row>
    <row r="1512" spans="3:3" x14ac:dyDescent="0.25">
      <c r="C1512" s="68"/>
    </row>
    <row r="1513" spans="3:3" x14ac:dyDescent="0.25">
      <c r="C1513" s="68"/>
    </row>
    <row r="1514" spans="3:3" x14ac:dyDescent="0.25">
      <c r="C1514" s="68"/>
    </row>
    <row r="1515" spans="3:3" x14ac:dyDescent="0.25">
      <c r="C1515" s="68"/>
    </row>
    <row r="1516" spans="3:3" x14ac:dyDescent="0.25">
      <c r="C1516" s="68"/>
    </row>
    <row r="1517" spans="3:3" x14ac:dyDescent="0.25">
      <c r="C1517" s="68"/>
    </row>
    <row r="1518" spans="3:3" x14ac:dyDescent="0.25">
      <c r="C1518" s="68"/>
    </row>
    <row r="1519" spans="3:3" x14ac:dyDescent="0.25">
      <c r="C1519" s="68"/>
    </row>
    <row r="1520" spans="3:3" x14ac:dyDescent="0.25">
      <c r="C1520" s="68"/>
    </row>
    <row r="1521" spans="3:3" x14ac:dyDescent="0.25">
      <c r="C1521" s="68"/>
    </row>
    <row r="1522" spans="3:3" x14ac:dyDescent="0.25">
      <c r="C1522" s="68"/>
    </row>
    <row r="1523" spans="3:3" x14ac:dyDescent="0.25">
      <c r="C1523" s="68"/>
    </row>
    <row r="1524" spans="3:3" x14ac:dyDescent="0.25">
      <c r="C1524" s="68"/>
    </row>
    <row r="1525" spans="3:3" x14ac:dyDescent="0.25">
      <c r="C1525" s="68"/>
    </row>
    <row r="1526" spans="3:3" x14ac:dyDescent="0.25">
      <c r="C1526" s="68"/>
    </row>
    <row r="1527" spans="3:3" x14ac:dyDescent="0.25">
      <c r="C1527" s="68"/>
    </row>
    <row r="1528" spans="3:3" x14ac:dyDescent="0.25">
      <c r="C1528" s="68"/>
    </row>
    <row r="1529" spans="3:3" x14ac:dyDescent="0.25">
      <c r="C1529" s="68"/>
    </row>
    <row r="1530" spans="3:3" x14ac:dyDescent="0.25">
      <c r="C1530" s="68"/>
    </row>
    <row r="1531" spans="3:3" x14ac:dyDescent="0.25">
      <c r="C1531" s="68"/>
    </row>
    <row r="1532" spans="3:3" x14ac:dyDescent="0.25">
      <c r="C1532" s="68"/>
    </row>
    <row r="1533" spans="3:3" x14ac:dyDescent="0.25">
      <c r="C1533" s="68"/>
    </row>
    <row r="1534" spans="3:3" x14ac:dyDescent="0.25">
      <c r="C1534" s="68"/>
    </row>
    <row r="1535" spans="3:3" x14ac:dyDescent="0.25">
      <c r="C1535" s="68"/>
    </row>
    <row r="1536" spans="3:3" x14ac:dyDescent="0.25">
      <c r="C1536" s="68"/>
    </row>
    <row r="1537" spans="3:3" x14ac:dyDescent="0.25">
      <c r="C1537" s="68"/>
    </row>
    <row r="1538" spans="3:3" x14ac:dyDescent="0.25">
      <c r="C1538" s="68"/>
    </row>
    <row r="1539" spans="3:3" x14ac:dyDescent="0.25">
      <c r="C1539" s="68"/>
    </row>
    <row r="1540" spans="3:3" x14ac:dyDescent="0.25">
      <c r="C1540" s="68"/>
    </row>
    <row r="1541" spans="3:3" x14ac:dyDescent="0.25">
      <c r="C1541" s="68"/>
    </row>
    <row r="1542" spans="3:3" x14ac:dyDescent="0.25">
      <c r="C1542" s="68"/>
    </row>
    <row r="1543" spans="3:3" x14ac:dyDescent="0.25">
      <c r="C1543" s="68"/>
    </row>
    <row r="1544" spans="3:3" x14ac:dyDescent="0.25">
      <c r="C1544" s="68"/>
    </row>
    <row r="1545" spans="3:3" x14ac:dyDescent="0.25">
      <c r="C1545" s="68"/>
    </row>
    <row r="1546" spans="3:3" x14ac:dyDescent="0.25">
      <c r="C1546" s="68"/>
    </row>
    <row r="1547" spans="3:3" x14ac:dyDescent="0.25">
      <c r="C1547" s="68"/>
    </row>
    <row r="1548" spans="3:3" x14ac:dyDescent="0.25">
      <c r="C1548" s="68"/>
    </row>
    <row r="1549" spans="3:3" x14ac:dyDescent="0.25">
      <c r="C1549" s="68"/>
    </row>
    <row r="1550" spans="3:3" x14ac:dyDescent="0.25">
      <c r="C1550" s="68"/>
    </row>
    <row r="1551" spans="3:3" x14ac:dyDescent="0.25">
      <c r="C1551" s="68"/>
    </row>
    <row r="1552" spans="3:3" x14ac:dyDescent="0.25">
      <c r="C1552" s="68"/>
    </row>
    <row r="1553" spans="3:3" x14ac:dyDescent="0.25">
      <c r="C1553" s="68"/>
    </row>
    <row r="1554" spans="3:3" x14ac:dyDescent="0.25">
      <c r="C1554" s="68"/>
    </row>
    <row r="1555" spans="3:3" x14ac:dyDescent="0.25">
      <c r="C1555" s="68"/>
    </row>
    <row r="1556" spans="3:3" x14ac:dyDescent="0.25">
      <c r="C1556" s="68"/>
    </row>
    <row r="1557" spans="3:3" x14ac:dyDescent="0.25">
      <c r="C1557" s="68"/>
    </row>
    <row r="1558" spans="3:3" x14ac:dyDescent="0.25">
      <c r="C1558" s="68"/>
    </row>
    <row r="1559" spans="3:3" x14ac:dyDescent="0.25">
      <c r="C1559" s="68"/>
    </row>
    <row r="1560" spans="3:3" x14ac:dyDescent="0.25">
      <c r="C1560" s="68"/>
    </row>
    <row r="1561" spans="3:3" x14ac:dyDescent="0.25">
      <c r="C1561" s="68"/>
    </row>
    <row r="1562" spans="3:3" x14ac:dyDescent="0.25">
      <c r="C1562" s="68"/>
    </row>
    <row r="1563" spans="3:3" x14ac:dyDescent="0.25">
      <c r="C1563" s="68"/>
    </row>
    <row r="1564" spans="3:3" x14ac:dyDescent="0.25">
      <c r="C1564" s="68"/>
    </row>
    <row r="1565" spans="3:3" x14ac:dyDescent="0.25">
      <c r="C1565" s="68"/>
    </row>
    <row r="1566" spans="3:3" x14ac:dyDescent="0.25">
      <c r="C1566" s="68"/>
    </row>
    <row r="1567" spans="3:3" x14ac:dyDescent="0.25">
      <c r="C1567" s="68"/>
    </row>
    <row r="1568" spans="3:3" x14ac:dyDescent="0.25">
      <c r="C1568" s="68"/>
    </row>
    <row r="1569" spans="3:3" x14ac:dyDescent="0.25">
      <c r="C1569" s="68"/>
    </row>
    <row r="1570" spans="3:3" x14ac:dyDescent="0.25">
      <c r="C1570" s="68"/>
    </row>
    <row r="1571" spans="3:3" x14ac:dyDescent="0.25">
      <c r="C1571" s="68"/>
    </row>
    <row r="1572" spans="3:3" x14ac:dyDescent="0.25">
      <c r="C1572" s="68"/>
    </row>
    <row r="1573" spans="3:3" x14ac:dyDescent="0.25">
      <c r="C1573" s="68"/>
    </row>
    <row r="1574" spans="3:3" x14ac:dyDescent="0.25">
      <c r="C1574" s="68"/>
    </row>
    <row r="1575" spans="3:3" x14ac:dyDescent="0.25">
      <c r="C1575" s="68"/>
    </row>
    <row r="1576" spans="3:3" x14ac:dyDescent="0.25">
      <c r="C1576" s="68"/>
    </row>
    <row r="1577" spans="3:3" x14ac:dyDescent="0.25">
      <c r="C1577" s="68"/>
    </row>
    <row r="1578" spans="3:3" x14ac:dyDescent="0.25">
      <c r="C1578" s="68"/>
    </row>
    <row r="1579" spans="3:3" x14ac:dyDescent="0.25">
      <c r="C1579" s="68"/>
    </row>
    <row r="1580" spans="3:3" x14ac:dyDescent="0.25">
      <c r="C1580" s="68"/>
    </row>
    <row r="1581" spans="3:3" x14ac:dyDescent="0.25">
      <c r="C1581" s="68"/>
    </row>
    <row r="1582" spans="3:3" x14ac:dyDescent="0.25">
      <c r="C1582" s="68"/>
    </row>
    <row r="1583" spans="3:3" x14ac:dyDescent="0.25">
      <c r="C1583" s="68"/>
    </row>
    <row r="1584" spans="3:3" x14ac:dyDescent="0.25">
      <c r="C1584" s="68"/>
    </row>
    <row r="1585" spans="3:3" x14ac:dyDescent="0.25">
      <c r="C1585" s="68"/>
    </row>
    <row r="1586" spans="3:3" x14ac:dyDescent="0.25">
      <c r="C1586" s="68"/>
    </row>
    <row r="1587" spans="3:3" x14ac:dyDescent="0.25">
      <c r="C1587" s="68"/>
    </row>
    <row r="1588" spans="3:3" x14ac:dyDescent="0.25">
      <c r="C1588" s="68"/>
    </row>
    <row r="1589" spans="3:3" x14ac:dyDescent="0.25">
      <c r="C1589" s="68"/>
    </row>
    <row r="1590" spans="3:3" x14ac:dyDescent="0.25">
      <c r="C1590" s="68"/>
    </row>
    <row r="1591" spans="3:3" x14ac:dyDescent="0.25">
      <c r="C1591" s="68"/>
    </row>
    <row r="1592" spans="3:3" x14ac:dyDescent="0.25">
      <c r="C1592" s="68"/>
    </row>
    <row r="1593" spans="3:3" x14ac:dyDescent="0.25">
      <c r="C1593" s="68"/>
    </row>
    <row r="1594" spans="3:3" x14ac:dyDescent="0.25">
      <c r="C1594" s="68"/>
    </row>
    <row r="1595" spans="3:3" x14ac:dyDescent="0.25">
      <c r="C1595" s="68"/>
    </row>
    <row r="1596" spans="3:3" x14ac:dyDescent="0.25">
      <c r="C1596" s="68"/>
    </row>
    <row r="1597" spans="3:3" x14ac:dyDescent="0.25">
      <c r="C1597" s="68"/>
    </row>
    <row r="1598" spans="3:3" x14ac:dyDescent="0.25">
      <c r="C1598" s="68"/>
    </row>
    <row r="1599" spans="3:3" x14ac:dyDescent="0.25">
      <c r="C1599" s="68"/>
    </row>
    <row r="1600" spans="3:3" x14ac:dyDescent="0.25">
      <c r="C1600" s="68"/>
    </row>
    <row r="1601" spans="3:3" x14ac:dyDescent="0.25">
      <c r="C1601" s="68"/>
    </row>
    <row r="1602" spans="3:3" x14ac:dyDescent="0.25">
      <c r="C1602" s="68"/>
    </row>
    <row r="1603" spans="3:3" x14ac:dyDescent="0.25">
      <c r="C1603" s="68"/>
    </row>
    <row r="1604" spans="3:3" x14ac:dyDescent="0.25">
      <c r="C1604" s="68"/>
    </row>
    <row r="1605" spans="3:3" x14ac:dyDescent="0.25">
      <c r="C1605" s="68"/>
    </row>
    <row r="1606" spans="3:3" x14ac:dyDescent="0.25">
      <c r="C1606" s="68"/>
    </row>
    <row r="1607" spans="3:3" x14ac:dyDescent="0.25">
      <c r="C1607" s="68"/>
    </row>
    <row r="1608" spans="3:3" x14ac:dyDescent="0.25">
      <c r="C1608" s="68"/>
    </row>
    <row r="1609" spans="3:3" x14ac:dyDescent="0.25">
      <c r="C1609" s="68"/>
    </row>
    <row r="1610" spans="3:3" x14ac:dyDescent="0.25">
      <c r="C1610" s="68"/>
    </row>
    <row r="1611" spans="3:3" x14ac:dyDescent="0.25">
      <c r="C1611" s="68"/>
    </row>
    <row r="1612" spans="3:3" x14ac:dyDescent="0.25">
      <c r="C1612" s="68"/>
    </row>
    <row r="1613" spans="3:3" x14ac:dyDescent="0.25">
      <c r="C1613" s="68"/>
    </row>
    <row r="1614" spans="3:3" x14ac:dyDescent="0.25">
      <c r="C1614" s="68"/>
    </row>
    <row r="1615" spans="3:3" x14ac:dyDescent="0.25">
      <c r="C1615" s="68"/>
    </row>
    <row r="1616" spans="3:3" x14ac:dyDescent="0.25">
      <c r="C1616" s="68"/>
    </row>
    <row r="1617" spans="3:3" x14ac:dyDescent="0.25">
      <c r="C1617" s="68"/>
    </row>
    <row r="1618" spans="3:3" x14ac:dyDescent="0.25">
      <c r="C1618" s="68"/>
    </row>
    <row r="1619" spans="3:3" x14ac:dyDescent="0.25">
      <c r="C1619" s="68"/>
    </row>
    <row r="1620" spans="3:3" x14ac:dyDescent="0.25">
      <c r="C1620" s="68"/>
    </row>
    <row r="1621" spans="3:3" x14ac:dyDescent="0.25">
      <c r="C1621" s="68"/>
    </row>
    <row r="1622" spans="3:3" x14ac:dyDescent="0.25">
      <c r="C1622" s="68"/>
    </row>
    <row r="1623" spans="3:3" x14ac:dyDescent="0.25">
      <c r="C1623" s="68"/>
    </row>
    <row r="1624" spans="3:3" x14ac:dyDescent="0.25">
      <c r="C1624" s="68"/>
    </row>
    <row r="1625" spans="3:3" x14ac:dyDescent="0.25">
      <c r="C1625" s="68"/>
    </row>
    <row r="1626" spans="3:3" x14ac:dyDescent="0.25">
      <c r="C1626" s="68"/>
    </row>
    <row r="1627" spans="3:3" x14ac:dyDescent="0.25">
      <c r="C1627" s="68"/>
    </row>
    <row r="1628" spans="3:3" x14ac:dyDescent="0.25">
      <c r="C1628" s="68"/>
    </row>
    <row r="1629" spans="3:3" x14ac:dyDescent="0.25">
      <c r="C1629" s="68"/>
    </row>
    <row r="1630" spans="3:3" x14ac:dyDescent="0.25">
      <c r="C1630" s="68"/>
    </row>
    <row r="1631" spans="3:3" x14ac:dyDescent="0.25">
      <c r="C1631" s="68"/>
    </row>
    <row r="1632" spans="3:3" x14ac:dyDescent="0.25">
      <c r="C1632" s="68"/>
    </row>
    <row r="1633" spans="3:3" x14ac:dyDescent="0.25">
      <c r="C1633" s="68"/>
    </row>
    <row r="1634" spans="3:3" x14ac:dyDescent="0.25">
      <c r="C1634" s="68"/>
    </row>
    <row r="1635" spans="3:3" x14ac:dyDescent="0.25">
      <c r="C1635" s="68"/>
    </row>
    <row r="1636" spans="3:3" x14ac:dyDescent="0.25">
      <c r="C1636" s="68"/>
    </row>
    <row r="1637" spans="3:3" x14ac:dyDescent="0.25">
      <c r="C1637" s="68"/>
    </row>
    <row r="1638" spans="3:3" x14ac:dyDescent="0.25">
      <c r="C1638" s="68"/>
    </row>
    <row r="1639" spans="3:3" x14ac:dyDescent="0.25">
      <c r="C1639" s="68"/>
    </row>
    <row r="1640" spans="3:3" x14ac:dyDescent="0.25">
      <c r="C1640" s="68"/>
    </row>
    <row r="1641" spans="3:3" x14ac:dyDescent="0.25">
      <c r="C1641" s="68"/>
    </row>
    <row r="1642" spans="3:3" x14ac:dyDescent="0.25">
      <c r="C1642" s="68"/>
    </row>
    <row r="1643" spans="3:3" x14ac:dyDescent="0.25">
      <c r="C1643" s="68"/>
    </row>
    <row r="1644" spans="3:3" x14ac:dyDescent="0.25">
      <c r="C1644" s="68"/>
    </row>
    <row r="1645" spans="3:3" x14ac:dyDescent="0.25">
      <c r="C1645" s="68"/>
    </row>
    <row r="1646" spans="3:3" x14ac:dyDescent="0.25">
      <c r="C1646" s="68"/>
    </row>
    <row r="1647" spans="3:3" x14ac:dyDescent="0.25">
      <c r="C1647" s="68"/>
    </row>
    <row r="1648" spans="3:3" x14ac:dyDescent="0.25">
      <c r="C1648" s="68"/>
    </row>
    <row r="1649" spans="3:3" x14ac:dyDescent="0.25">
      <c r="C1649" s="68"/>
    </row>
    <row r="1650" spans="3:3" x14ac:dyDescent="0.25">
      <c r="C1650" s="68"/>
    </row>
    <row r="1651" spans="3:3" x14ac:dyDescent="0.25">
      <c r="C1651" s="68"/>
    </row>
    <row r="1652" spans="3:3" x14ac:dyDescent="0.25">
      <c r="C1652" s="68"/>
    </row>
    <row r="1653" spans="3:3" x14ac:dyDescent="0.25">
      <c r="C1653" s="68"/>
    </row>
    <row r="1654" spans="3:3" x14ac:dyDescent="0.25">
      <c r="C1654" s="68"/>
    </row>
    <row r="1655" spans="3:3" x14ac:dyDescent="0.25">
      <c r="C1655" s="68"/>
    </row>
    <row r="1656" spans="3:3" x14ac:dyDescent="0.25">
      <c r="C1656" s="68"/>
    </row>
    <row r="1657" spans="3:3" x14ac:dyDescent="0.25">
      <c r="C1657" s="68"/>
    </row>
    <row r="1658" spans="3:3" x14ac:dyDescent="0.25">
      <c r="C1658" s="68"/>
    </row>
    <row r="1659" spans="3:3" x14ac:dyDescent="0.25">
      <c r="C1659" s="68"/>
    </row>
    <row r="1660" spans="3:3" x14ac:dyDescent="0.25">
      <c r="C1660" s="68"/>
    </row>
    <row r="1661" spans="3:3" x14ac:dyDescent="0.25">
      <c r="C1661" s="68"/>
    </row>
    <row r="1662" spans="3:3" x14ac:dyDescent="0.25">
      <c r="C1662" s="68"/>
    </row>
    <row r="1663" spans="3:3" x14ac:dyDescent="0.25">
      <c r="C1663" s="68"/>
    </row>
    <row r="1664" spans="3:3" x14ac:dyDescent="0.25">
      <c r="C1664" s="68"/>
    </row>
    <row r="1665" spans="3:3" x14ac:dyDescent="0.25">
      <c r="C1665" s="68"/>
    </row>
    <row r="1666" spans="3:3" x14ac:dyDescent="0.25">
      <c r="C1666" s="68"/>
    </row>
    <row r="1667" spans="3:3" x14ac:dyDescent="0.25">
      <c r="C1667" s="68"/>
    </row>
    <row r="1668" spans="3:3" x14ac:dyDescent="0.25">
      <c r="C1668" s="68"/>
    </row>
    <row r="1669" spans="3:3" x14ac:dyDescent="0.25">
      <c r="C1669" s="68"/>
    </row>
    <row r="1670" spans="3:3" x14ac:dyDescent="0.25">
      <c r="C1670" s="68"/>
    </row>
    <row r="1671" spans="3:3" x14ac:dyDescent="0.25">
      <c r="C1671" s="68"/>
    </row>
    <row r="1672" spans="3:3" x14ac:dyDescent="0.25">
      <c r="C1672" s="68"/>
    </row>
    <row r="1673" spans="3:3" x14ac:dyDescent="0.25">
      <c r="C1673" s="68"/>
    </row>
    <row r="1674" spans="3:3" x14ac:dyDescent="0.25">
      <c r="C1674" s="68"/>
    </row>
    <row r="1675" spans="3:3" x14ac:dyDescent="0.25">
      <c r="C1675" s="68"/>
    </row>
    <row r="1676" spans="3:3" x14ac:dyDescent="0.25">
      <c r="C1676" s="68"/>
    </row>
    <row r="1677" spans="3:3" x14ac:dyDescent="0.25">
      <c r="C1677" s="68"/>
    </row>
    <row r="1678" spans="3:3" x14ac:dyDescent="0.25">
      <c r="C1678" s="68"/>
    </row>
    <row r="1679" spans="3:3" x14ac:dyDescent="0.25">
      <c r="C1679" s="68"/>
    </row>
    <row r="1680" spans="3:3" x14ac:dyDescent="0.25">
      <c r="C1680" s="68"/>
    </row>
    <row r="1681" spans="3:3" x14ac:dyDescent="0.25">
      <c r="C1681" s="68"/>
    </row>
    <row r="1682" spans="3:3" x14ac:dyDescent="0.25">
      <c r="C1682" s="68"/>
    </row>
    <row r="1683" spans="3:3" x14ac:dyDescent="0.25">
      <c r="C1683" s="68"/>
    </row>
    <row r="1684" spans="3:3" x14ac:dyDescent="0.25">
      <c r="C1684" s="68"/>
    </row>
    <row r="1685" spans="3:3" x14ac:dyDescent="0.25">
      <c r="C1685" s="68"/>
    </row>
    <row r="1686" spans="3:3" x14ac:dyDescent="0.25">
      <c r="C1686" s="68"/>
    </row>
    <row r="1687" spans="3:3" x14ac:dyDescent="0.25">
      <c r="C1687" s="68"/>
    </row>
    <row r="1688" spans="3:3" x14ac:dyDescent="0.25">
      <c r="C1688" s="68"/>
    </row>
    <row r="1689" spans="3:3" x14ac:dyDescent="0.25">
      <c r="C1689" s="68"/>
    </row>
    <row r="1690" spans="3:3" x14ac:dyDescent="0.25">
      <c r="C1690" s="68"/>
    </row>
    <row r="1691" spans="3:3" x14ac:dyDescent="0.25">
      <c r="C1691" s="68"/>
    </row>
    <row r="1692" spans="3:3" x14ac:dyDescent="0.25">
      <c r="C1692" s="68"/>
    </row>
    <row r="1693" spans="3:3" x14ac:dyDescent="0.25">
      <c r="C1693" s="68"/>
    </row>
    <row r="1694" spans="3:3" x14ac:dyDescent="0.25">
      <c r="C1694" s="68"/>
    </row>
    <row r="1695" spans="3:3" x14ac:dyDescent="0.25">
      <c r="C1695" s="68"/>
    </row>
    <row r="1696" spans="3:3" x14ac:dyDescent="0.25">
      <c r="C1696" s="68"/>
    </row>
    <row r="1697" spans="3:3" x14ac:dyDescent="0.25">
      <c r="C1697" s="68"/>
    </row>
    <row r="1698" spans="3:3" x14ac:dyDescent="0.25">
      <c r="C1698" s="68"/>
    </row>
    <row r="1699" spans="3:3" x14ac:dyDescent="0.25">
      <c r="C1699" s="68"/>
    </row>
    <row r="1700" spans="3:3" x14ac:dyDescent="0.25">
      <c r="C1700" s="68"/>
    </row>
    <row r="1701" spans="3:3" x14ac:dyDescent="0.25">
      <c r="C1701" s="68"/>
    </row>
    <row r="1702" spans="3:3" x14ac:dyDescent="0.25">
      <c r="C1702" s="68"/>
    </row>
    <row r="1703" spans="3:3" x14ac:dyDescent="0.25">
      <c r="C1703" s="68"/>
    </row>
    <row r="1704" spans="3:3" x14ac:dyDescent="0.25">
      <c r="C1704" s="68"/>
    </row>
    <row r="1705" spans="3:3" x14ac:dyDescent="0.25">
      <c r="C1705" s="68"/>
    </row>
    <row r="1706" spans="3:3" x14ac:dyDescent="0.25">
      <c r="C1706" s="68"/>
    </row>
    <row r="1707" spans="3:3" x14ac:dyDescent="0.25">
      <c r="C1707" s="68"/>
    </row>
    <row r="1708" spans="3:3" x14ac:dyDescent="0.25">
      <c r="C1708" s="68"/>
    </row>
    <row r="1709" spans="3:3" x14ac:dyDescent="0.25">
      <c r="C1709" s="68"/>
    </row>
    <row r="1710" spans="3:3" x14ac:dyDescent="0.25">
      <c r="C1710" s="68"/>
    </row>
    <row r="1711" spans="3:3" x14ac:dyDescent="0.25">
      <c r="C1711" s="68"/>
    </row>
    <row r="1712" spans="3:3" x14ac:dyDescent="0.25">
      <c r="C1712" s="68"/>
    </row>
    <row r="1713" spans="3:3" x14ac:dyDescent="0.25">
      <c r="C1713" s="68"/>
    </row>
    <row r="1714" spans="3:3" x14ac:dyDescent="0.25">
      <c r="C1714" s="68"/>
    </row>
    <row r="1715" spans="3:3" x14ac:dyDescent="0.25">
      <c r="C1715" s="68"/>
    </row>
    <row r="1716" spans="3:3" x14ac:dyDescent="0.25">
      <c r="C1716" s="68"/>
    </row>
    <row r="1717" spans="3:3" x14ac:dyDescent="0.25">
      <c r="C1717" s="68"/>
    </row>
    <row r="1718" spans="3:3" x14ac:dyDescent="0.25">
      <c r="C1718" s="68"/>
    </row>
    <row r="1719" spans="3:3" x14ac:dyDescent="0.25">
      <c r="C1719" s="68"/>
    </row>
    <row r="1720" spans="3:3" x14ac:dyDescent="0.25">
      <c r="C1720" s="68"/>
    </row>
    <row r="1721" spans="3:3" x14ac:dyDescent="0.25">
      <c r="C1721" s="68"/>
    </row>
    <row r="1722" spans="3:3" x14ac:dyDescent="0.25">
      <c r="C1722" s="68"/>
    </row>
    <row r="1723" spans="3:3" x14ac:dyDescent="0.25">
      <c r="C1723" s="68"/>
    </row>
    <row r="1724" spans="3:3" x14ac:dyDescent="0.25">
      <c r="C1724" s="68"/>
    </row>
    <row r="1725" spans="3:3" x14ac:dyDescent="0.25">
      <c r="C1725" s="68"/>
    </row>
    <row r="1726" spans="3:3" x14ac:dyDescent="0.25">
      <c r="C1726" s="68"/>
    </row>
    <row r="1727" spans="3:3" x14ac:dyDescent="0.25">
      <c r="C1727" s="68"/>
    </row>
    <row r="1728" spans="3:3" x14ac:dyDescent="0.25">
      <c r="C1728" s="68"/>
    </row>
    <row r="1729" spans="3:3" x14ac:dyDescent="0.25">
      <c r="C1729" s="68"/>
    </row>
    <row r="1730" spans="3:3" x14ac:dyDescent="0.25">
      <c r="C1730" s="68"/>
    </row>
    <row r="1731" spans="3:3" x14ac:dyDescent="0.25">
      <c r="C1731" s="68"/>
    </row>
    <row r="1732" spans="3:3" x14ac:dyDescent="0.25">
      <c r="C1732" s="68"/>
    </row>
    <row r="1733" spans="3:3" x14ac:dyDescent="0.25">
      <c r="C1733" s="68"/>
    </row>
    <row r="1734" spans="3:3" x14ac:dyDescent="0.25">
      <c r="C1734" s="68"/>
    </row>
    <row r="1735" spans="3:3" x14ac:dyDescent="0.25">
      <c r="C1735" s="68"/>
    </row>
    <row r="1736" spans="3:3" x14ac:dyDescent="0.25">
      <c r="C1736" s="68"/>
    </row>
    <row r="1737" spans="3:3" x14ac:dyDescent="0.25">
      <c r="C1737" s="68"/>
    </row>
    <row r="1738" spans="3:3" x14ac:dyDescent="0.25">
      <c r="C1738" s="68"/>
    </row>
    <row r="1739" spans="3:3" x14ac:dyDescent="0.25">
      <c r="C1739" s="68"/>
    </row>
    <row r="1740" spans="3:3" x14ac:dyDescent="0.25">
      <c r="C1740" s="68"/>
    </row>
    <row r="1741" spans="3:3" x14ac:dyDescent="0.25">
      <c r="C1741" s="68"/>
    </row>
    <row r="1742" spans="3:3" x14ac:dyDescent="0.25">
      <c r="C1742" s="68"/>
    </row>
    <row r="1743" spans="3:3" x14ac:dyDescent="0.25">
      <c r="C1743" s="68"/>
    </row>
    <row r="1744" spans="3:3" x14ac:dyDescent="0.25">
      <c r="C1744" s="68"/>
    </row>
    <row r="1745" spans="3:3" x14ac:dyDescent="0.25">
      <c r="C1745" s="68"/>
    </row>
    <row r="1746" spans="3:3" x14ac:dyDescent="0.25">
      <c r="C1746" s="68"/>
    </row>
    <row r="1747" spans="3:3" x14ac:dyDescent="0.25">
      <c r="C1747" s="68"/>
    </row>
    <row r="1748" spans="3:3" x14ac:dyDescent="0.25">
      <c r="C1748" s="68"/>
    </row>
    <row r="1749" spans="3:3" x14ac:dyDescent="0.25">
      <c r="C1749" s="68"/>
    </row>
    <row r="1750" spans="3:3" x14ac:dyDescent="0.25">
      <c r="C1750" s="68"/>
    </row>
    <row r="1751" spans="3:3" x14ac:dyDescent="0.25">
      <c r="C1751" s="68"/>
    </row>
    <row r="1752" spans="3:3" x14ac:dyDescent="0.25">
      <c r="C1752" s="68"/>
    </row>
    <row r="1753" spans="3:3" x14ac:dyDescent="0.25">
      <c r="C1753" s="68"/>
    </row>
    <row r="1754" spans="3:3" x14ac:dyDescent="0.25">
      <c r="C1754" s="68"/>
    </row>
    <row r="1755" spans="3:3" x14ac:dyDescent="0.25">
      <c r="C1755" s="68"/>
    </row>
    <row r="1756" spans="3:3" x14ac:dyDescent="0.25">
      <c r="C1756" s="68"/>
    </row>
    <row r="1757" spans="3:3" x14ac:dyDescent="0.25">
      <c r="C1757" s="68"/>
    </row>
    <row r="1758" spans="3:3" x14ac:dyDescent="0.25">
      <c r="C1758" s="68"/>
    </row>
    <row r="1759" spans="3:3" x14ac:dyDescent="0.25">
      <c r="C1759" s="68"/>
    </row>
    <row r="1760" spans="3:3" x14ac:dyDescent="0.25">
      <c r="C1760" s="68"/>
    </row>
    <row r="1761" spans="3:3" x14ac:dyDescent="0.25">
      <c r="C1761" s="68"/>
    </row>
    <row r="1762" spans="3:3" x14ac:dyDescent="0.25">
      <c r="C1762" s="68"/>
    </row>
    <row r="1763" spans="3:3" x14ac:dyDescent="0.25">
      <c r="C1763" s="68"/>
    </row>
    <row r="1764" spans="3:3" x14ac:dyDescent="0.25">
      <c r="C1764" s="68"/>
    </row>
    <row r="1765" spans="3:3" x14ac:dyDescent="0.25">
      <c r="C1765" s="68"/>
    </row>
    <row r="1766" spans="3:3" x14ac:dyDescent="0.25">
      <c r="C1766" s="68"/>
    </row>
    <row r="1767" spans="3:3" x14ac:dyDescent="0.25">
      <c r="C1767" s="68"/>
    </row>
    <row r="1768" spans="3:3" x14ac:dyDescent="0.25">
      <c r="C1768" s="68"/>
    </row>
    <row r="1769" spans="3:3" x14ac:dyDescent="0.25">
      <c r="C1769" s="68"/>
    </row>
    <row r="1770" spans="3:3" x14ac:dyDescent="0.25">
      <c r="C1770" s="68"/>
    </row>
    <row r="1771" spans="3:3" x14ac:dyDescent="0.25">
      <c r="C1771" s="68"/>
    </row>
    <row r="1772" spans="3:3" x14ac:dyDescent="0.25">
      <c r="C1772" s="68"/>
    </row>
    <row r="1773" spans="3:3" x14ac:dyDescent="0.25">
      <c r="C1773" s="68"/>
    </row>
    <row r="1774" spans="3:3" x14ac:dyDescent="0.25">
      <c r="C1774" s="68"/>
    </row>
    <row r="1775" spans="3:3" x14ac:dyDescent="0.25">
      <c r="C1775" s="68"/>
    </row>
    <row r="1776" spans="3:3" x14ac:dyDescent="0.25">
      <c r="C1776" s="68"/>
    </row>
    <row r="1777" spans="3:3" x14ac:dyDescent="0.25">
      <c r="C1777" s="68"/>
    </row>
    <row r="1778" spans="3:3" x14ac:dyDescent="0.25">
      <c r="C1778" s="68"/>
    </row>
    <row r="1779" spans="3:3" x14ac:dyDescent="0.25">
      <c r="C1779" s="68"/>
    </row>
    <row r="1780" spans="3:3" x14ac:dyDescent="0.25">
      <c r="C1780" s="68"/>
    </row>
    <row r="1781" spans="3:3" x14ac:dyDescent="0.25">
      <c r="C1781" s="68"/>
    </row>
    <row r="1782" spans="3:3" x14ac:dyDescent="0.25">
      <c r="C1782" s="68"/>
    </row>
    <row r="1783" spans="3:3" x14ac:dyDescent="0.25">
      <c r="C1783" s="68"/>
    </row>
    <row r="1784" spans="3:3" x14ac:dyDescent="0.25">
      <c r="C1784" s="68"/>
    </row>
    <row r="1785" spans="3:3" x14ac:dyDescent="0.25">
      <c r="C1785" s="68"/>
    </row>
    <row r="1786" spans="3:3" x14ac:dyDescent="0.25">
      <c r="C1786" s="68"/>
    </row>
    <row r="1787" spans="3:3" x14ac:dyDescent="0.25">
      <c r="C1787" s="68"/>
    </row>
    <row r="1788" spans="3:3" x14ac:dyDescent="0.25">
      <c r="C1788" s="68"/>
    </row>
    <row r="1789" spans="3:3" x14ac:dyDescent="0.25">
      <c r="C1789" s="68"/>
    </row>
    <row r="1790" spans="3:3" x14ac:dyDescent="0.25">
      <c r="C1790" s="68"/>
    </row>
    <row r="1791" spans="3:3" x14ac:dyDescent="0.25">
      <c r="C1791" s="68"/>
    </row>
    <row r="1792" spans="3:3" x14ac:dyDescent="0.25">
      <c r="C1792" s="68"/>
    </row>
    <row r="1793" spans="3:3" x14ac:dyDescent="0.25">
      <c r="C1793" s="68"/>
    </row>
    <row r="1794" spans="3:3" x14ac:dyDescent="0.25">
      <c r="C1794" s="68"/>
    </row>
    <row r="1795" spans="3:3" x14ac:dyDescent="0.25">
      <c r="C1795" s="68"/>
    </row>
    <row r="1796" spans="3:3" x14ac:dyDescent="0.25">
      <c r="C1796" s="68"/>
    </row>
    <row r="1797" spans="3:3" x14ac:dyDescent="0.25">
      <c r="C1797" s="68"/>
    </row>
    <row r="1798" spans="3:3" x14ac:dyDescent="0.25">
      <c r="C1798" s="68"/>
    </row>
    <row r="1799" spans="3:3" x14ac:dyDescent="0.25">
      <c r="C1799" s="68"/>
    </row>
    <row r="1800" spans="3:3" x14ac:dyDescent="0.25">
      <c r="C1800" s="68"/>
    </row>
    <row r="1801" spans="3:3" x14ac:dyDescent="0.25">
      <c r="C1801" s="68"/>
    </row>
    <row r="1802" spans="3:3" x14ac:dyDescent="0.25">
      <c r="C1802" s="68"/>
    </row>
    <row r="1803" spans="3:3" x14ac:dyDescent="0.25">
      <c r="C1803" s="68"/>
    </row>
    <row r="1804" spans="3:3" x14ac:dyDescent="0.25">
      <c r="C1804" s="68"/>
    </row>
    <row r="1805" spans="3:3" x14ac:dyDescent="0.25">
      <c r="C1805" s="68"/>
    </row>
    <row r="1806" spans="3:3" x14ac:dyDescent="0.25">
      <c r="C1806" s="68"/>
    </row>
    <row r="1807" spans="3:3" x14ac:dyDescent="0.25">
      <c r="C1807" s="68"/>
    </row>
    <row r="1808" spans="3:3" x14ac:dyDescent="0.25">
      <c r="C1808" s="68"/>
    </row>
    <row r="1809" spans="3:3" x14ac:dyDescent="0.25">
      <c r="C1809" s="68"/>
    </row>
    <row r="1810" spans="3:3" x14ac:dyDescent="0.25">
      <c r="C1810" s="68"/>
    </row>
    <row r="1811" spans="3:3" x14ac:dyDescent="0.25">
      <c r="C1811" s="68"/>
    </row>
    <row r="1812" spans="3:3" x14ac:dyDescent="0.25">
      <c r="C1812" s="68"/>
    </row>
    <row r="1813" spans="3:3" x14ac:dyDescent="0.25">
      <c r="C1813" s="68"/>
    </row>
    <row r="1814" spans="3:3" x14ac:dyDescent="0.25">
      <c r="C1814" s="68"/>
    </row>
    <row r="1815" spans="3:3" x14ac:dyDescent="0.25">
      <c r="C1815" s="68"/>
    </row>
    <row r="1816" spans="3:3" x14ac:dyDescent="0.25">
      <c r="C1816" s="68"/>
    </row>
    <row r="1817" spans="3:3" x14ac:dyDescent="0.25">
      <c r="C1817" s="68"/>
    </row>
    <row r="1818" spans="3:3" x14ac:dyDescent="0.25">
      <c r="C1818" s="68"/>
    </row>
    <row r="1819" spans="3:3" x14ac:dyDescent="0.25">
      <c r="C1819" s="68"/>
    </row>
    <row r="1820" spans="3:3" x14ac:dyDescent="0.25">
      <c r="C1820" s="68"/>
    </row>
    <row r="1821" spans="3:3" x14ac:dyDescent="0.25">
      <c r="C1821" s="68"/>
    </row>
    <row r="1822" spans="3:3" x14ac:dyDescent="0.25">
      <c r="C1822" s="68"/>
    </row>
    <row r="1823" spans="3:3" x14ac:dyDescent="0.25">
      <c r="C1823" s="68"/>
    </row>
    <row r="1824" spans="3:3" x14ac:dyDescent="0.25">
      <c r="C1824" s="68"/>
    </row>
    <row r="1825" spans="3:3" x14ac:dyDescent="0.25">
      <c r="C1825" s="68"/>
    </row>
    <row r="1826" spans="3:3" x14ac:dyDescent="0.25">
      <c r="C1826" s="68"/>
    </row>
    <row r="1827" spans="3:3" x14ac:dyDescent="0.25">
      <c r="C1827" s="68"/>
    </row>
    <row r="1828" spans="3:3" x14ac:dyDescent="0.25">
      <c r="C1828" s="68"/>
    </row>
    <row r="1829" spans="3:3" x14ac:dyDescent="0.25">
      <c r="C1829" s="68"/>
    </row>
    <row r="1830" spans="3:3" x14ac:dyDescent="0.25">
      <c r="C1830" s="68"/>
    </row>
    <row r="1831" spans="3:3" x14ac:dyDescent="0.25">
      <c r="C1831" s="68"/>
    </row>
    <row r="1832" spans="3:3" x14ac:dyDescent="0.25">
      <c r="C1832" s="68"/>
    </row>
    <row r="1833" spans="3:3" x14ac:dyDescent="0.25">
      <c r="C1833" s="68"/>
    </row>
    <row r="1834" spans="3:3" x14ac:dyDescent="0.25">
      <c r="C1834" s="68"/>
    </row>
    <row r="1835" spans="3:3" x14ac:dyDescent="0.25">
      <c r="C1835" s="68"/>
    </row>
    <row r="1836" spans="3:3" x14ac:dyDescent="0.25">
      <c r="C1836" s="68"/>
    </row>
    <row r="1837" spans="3:3" x14ac:dyDescent="0.25">
      <c r="C1837" s="68"/>
    </row>
    <row r="1838" spans="3:3" x14ac:dyDescent="0.25">
      <c r="C1838" s="68"/>
    </row>
    <row r="1839" spans="3:3" x14ac:dyDescent="0.25">
      <c r="C1839" s="68"/>
    </row>
    <row r="1840" spans="3:3" x14ac:dyDescent="0.25">
      <c r="C1840" s="68"/>
    </row>
    <row r="1841" spans="3:3" x14ac:dyDescent="0.25">
      <c r="C1841" s="68"/>
    </row>
    <row r="1842" spans="3:3" x14ac:dyDescent="0.25">
      <c r="C1842" s="68"/>
    </row>
    <row r="1843" spans="3:3" x14ac:dyDescent="0.25">
      <c r="C1843" s="68"/>
    </row>
    <row r="1844" spans="3:3" x14ac:dyDescent="0.25">
      <c r="C1844" s="68"/>
    </row>
    <row r="1845" spans="3:3" x14ac:dyDescent="0.25">
      <c r="C1845" s="68"/>
    </row>
    <row r="1846" spans="3:3" x14ac:dyDescent="0.25">
      <c r="C1846" s="68"/>
    </row>
    <row r="1847" spans="3:3" x14ac:dyDescent="0.25">
      <c r="C1847" s="68"/>
    </row>
    <row r="1848" spans="3:3" x14ac:dyDescent="0.25">
      <c r="C1848" s="68"/>
    </row>
    <row r="1849" spans="3:3" x14ac:dyDescent="0.25">
      <c r="C1849" s="68"/>
    </row>
    <row r="1850" spans="3:3" x14ac:dyDescent="0.25">
      <c r="C1850" s="68"/>
    </row>
    <row r="1851" spans="3:3" x14ac:dyDescent="0.25">
      <c r="C1851" s="68"/>
    </row>
    <row r="1852" spans="3:3" x14ac:dyDescent="0.25">
      <c r="C1852" s="68"/>
    </row>
    <row r="1853" spans="3:3" x14ac:dyDescent="0.25">
      <c r="C1853" s="68"/>
    </row>
    <row r="1854" spans="3:3" x14ac:dyDescent="0.25">
      <c r="C1854" s="68"/>
    </row>
    <row r="1855" spans="3:3" x14ac:dyDescent="0.25">
      <c r="C1855" s="68"/>
    </row>
    <row r="1856" spans="3:3" x14ac:dyDescent="0.25">
      <c r="C1856" s="68"/>
    </row>
    <row r="1857" spans="3:3" x14ac:dyDescent="0.25">
      <c r="C1857" s="68"/>
    </row>
    <row r="1858" spans="3:3" x14ac:dyDescent="0.25">
      <c r="C1858" s="68"/>
    </row>
    <row r="1859" spans="3:3" x14ac:dyDescent="0.25">
      <c r="C1859" s="68"/>
    </row>
    <row r="1860" spans="3:3" x14ac:dyDescent="0.25">
      <c r="C1860" s="68"/>
    </row>
    <row r="1861" spans="3:3" x14ac:dyDescent="0.25">
      <c r="C1861" s="68"/>
    </row>
    <row r="1862" spans="3:3" x14ac:dyDescent="0.25">
      <c r="C1862" s="68"/>
    </row>
    <row r="1863" spans="3:3" x14ac:dyDescent="0.25">
      <c r="C1863" s="68"/>
    </row>
    <row r="1864" spans="3:3" x14ac:dyDescent="0.25">
      <c r="C1864" s="68"/>
    </row>
    <row r="1865" spans="3:3" x14ac:dyDescent="0.25">
      <c r="C1865" s="68"/>
    </row>
    <row r="1866" spans="3:3" x14ac:dyDescent="0.25">
      <c r="C1866" s="68"/>
    </row>
    <row r="1867" spans="3:3" x14ac:dyDescent="0.25">
      <c r="C1867" s="68"/>
    </row>
    <row r="1868" spans="3:3" x14ac:dyDescent="0.25">
      <c r="C1868" s="68"/>
    </row>
    <row r="1869" spans="3:3" x14ac:dyDescent="0.25">
      <c r="C1869" s="68"/>
    </row>
    <row r="1870" spans="3:3" x14ac:dyDescent="0.25">
      <c r="C1870" s="68"/>
    </row>
    <row r="1871" spans="3:3" x14ac:dyDescent="0.25">
      <c r="C1871" s="68"/>
    </row>
    <row r="1872" spans="3:3" x14ac:dyDescent="0.25">
      <c r="C1872" s="68"/>
    </row>
    <row r="1873" spans="3:3" x14ac:dyDescent="0.25">
      <c r="C1873" s="68"/>
    </row>
    <row r="1874" spans="3:3" x14ac:dyDescent="0.25">
      <c r="C1874" s="68"/>
    </row>
    <row r="1875" spans="3:3" x14ac:dyDescent="0.25">
      <c r="C1875" s="68"/>
    </row>
    <row r="1876" spans="3:3" x14ac:dyDescent="0.25">
      <c r="C1876" s="68"/>
    </row>
    <row r="1877" spans="3:3" x14ac:dyDescent="0.25">
      <c r="C1877" s="68"/>
    </row>
  </sheetData>
  <mergeCells count="7">
    <mergeCell ref="C105:D105"/>
    <mergeCell ref="C1:E2"/>
    <mergeCell ref="A4:E4"/>
    <mergeCell ref="A6:B6"/>
    <mergeCell ref="D6:E6"/>
    <mergeCell ref="C101:D101"/>
    <mergeCell ref="C103:D1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8"/>
  <sheetViews>
    <sheetView topLeftCell="A37" workbookViewId="0">
      <selection sqref="A1:XFD1048576"/>
    </sheetView>
  </sheetViews>
  <sheetFormatPr defaultColWidth="9.109375" defaultRowHeight="13.2" x14ac:dyDescent="0.25"/>
  <cols>
    <col min="1" max="1" width="4.44140625" style="98" customWidth="1"/>
    <col min="2" max="2" width="43.88671875" style="99" customWidth="1"/>
    <col min="3" max="3" width="8.109375" style="99" customWidth="1"/>
    <col min="4" max="5" width="25.109375" style="68" customWidth="1"/>
    <col min="6" max="16384" width="9.109375" style="4"/>
  </cols>
  <sheetData>
    <row r="1" spans="1:6" x14ac:dyDescent="0.25">
      <c r="A1" s="76"/>
      <c r="B1" s="2"/>
      <c r="C1" s="169"/>
      <c r="D1" s="169"/>
      <c r="E1" s="169"/>
      <c r="F1" s="5"/>
    </row>
    <row r="2" spans="1:6" x14ac:dyDescent="0.25">
      <c r="A2" s="170" t="s">
        <v>181</v>
      </c>
      <c r="B2" s="170"/>
      <c r="C2" s="170"/>
      <c r="D2" s="170"/>
      <c r="E2" s="170"/>
      <c r="F2" s="43"/>
    </row>
    <row r="3" spans="1:6" x14ac:dyDescent="0.25">
      <c r="A3" s="6"/>
      <c r="B3" s="6"/>
      <c r="C3" s="6"/>
      <c r="D3" s="6"/>
      <c r="E3" s="6"/>
      <c r="F3" s="43"/>
    </row>
    <row r="4" spans="1:6" s="11" customFormat="1" ht="12.75" customHeight="1" x14ac:dyDescent="0.25">
      <c r="A4" s="173" t="str">
        <f>+[2]i.04108!A7</f>
        <v>Даатгагчийн нэр:Бодь Даатгал ХК</v>
      </c>
      <c r="B4" s="173"/>
      <c r="C4" s="173"/>
      <c r="D4" s="172" t="str">
        <f>+[2]i.04108!F7</f>
        <v>2023 оны 06 сарын 30-ны өдөр</v>
      </c>
      <c r="E4" s="172"/>
    </row>
    <row r="5" spans="1:6" s="11" customFormat="1" ht="12.75" customHeight="1" x14ac:dyDescent="0.25">
      <c r="A5" s="77"/>
      <c r="D5" s="10"/>
      <c r="E5" s="71" t="s">
        <v>1</v>
      </c>
    </row>
    <row r="6" spans="1:6" ht="26.4" x14ac:dyDescent="0.25">
      <c r="A6" s="78" t="s">
        <v>2</v>
      </c>
      <c r="B6" s="17" t="s">
        <v>3</v>
      </c>
      <c r="C6" s="17" t="s">
        <v>4</v>
      </c>
      <c r="D6" s="17" t="str">
        <f>+[2]i.04101a!C7</f>
        <v>2023 оны 01-р сарын 01</v>
      </c>
      <c r="E6" s="17" t="str">
        <f>+[2]i.04101a!D7</f>
        <v>2023 оны 06-р сарын 30</v>
      </c>
    </row>
    <row r="7" spans="1:6" x14ac:dyDescent="0.25">
      <c r="A7" s="79" t="s">
        <v>5</v>
      </c>
      <c r="B7" s="19" t="s">
        <v>6</v>
      </c>
      <c r="C7" s="19" t="s">
        <v>7</v>
      </c>
      <c r="D7" s="19">
        <v>1</v>
      </c>
      <c r="E7" s="19">
        <v>2</v>
      </c>
    </row>
    <row r="8" spans="1:6" x14ac:dyDescent="0.25">
      <c r="A8" s="80">
        <v>1</v>
      </c>
      <c r="B8" s="26" t="s">
        <v>182</v>
      </c>
      <c r="C8" s="81">
        <v>1</v>
      </c>
      <c r="D8" s="82"/>
      <c r="E8" s="82"/>
    </row>
    <row r="9" spans="1:6" x14ac:dyDescent="0.25">
      <c r="A9" s="83" t="s">
        <v>9</v>
      </c>
      <c r="B9" s="84" t="s">
        <v>183</v>
      </c>
      <c r="C9" s="85">
        <f>+C8+1</f>
        <v>2</v>
      </c>
      <c r="D9" s="86">
        <f>+[2]i.04102a!C6</f>
        <v>32748253025.199997</v>
      </c>
      <c r="E9" s="86">
        <f>+[2]i.04102a!D6</f>
        <v>13292256707.240007</v>
      </c>
    </row>
    <row r="10" spans="1:6" x14ac:dyDescent="0.25">
      <c r="A10" s="83" t="s">
        <v>21</v>
      </c>
      <c r="B10" s="84" t="s">
        <v>184</v>
      </c>
      <c r="C10" s="85">
        <f t="shared" ref="C10:C47" si="0">+C9+1</f>
        <v>3</v>
      </c>
      <c r="D10" s="86">
        <f>+[2]i.04102a!C7</f>
        <v>928811432.1700002</v>
      </c>
      <c r="E10" s="86">
        <f>+[2]i.04102a!D7</f>
        <v>380800173.93000019</v>
      </c>
    </row>
    <row r="11" spans="1:6" x14ac:dyDescent="0.25">
      <c r="A11" s="83" t="s">
        <v>31</v>
      </c>
      <c r="B11" s="84" t="s">
        <v>185</v>
      </c>
      <c r="C11" s="85">
        <f t="shared" si="0"/>
        <v>4</v>
      </c>
      <c r="D11" s="86">
        <f>+[2]i.04102a!C27-[2]i.04102a!C28</f>
        <v>8168351343.8199997</v>
      </c>
      <c r="E11" s="86">
        <f>+[2]i.04102a!D27-[2]i.04102a!D28</f>
        <v>2037878390.8399999</v>
      </c>
    </row>
    <row r="12" spans="1:6" ht="26.4" x14ac:dyDescent="0.25">
      <c r="A12" s="80" t="s">
        <v>83</v>
      </c>
      <c r="B12" s="26" t="s">
        <v>186</v>
      </c>
      <c r="C12" s="81">
        <f t="shared" si="0"/>
        <v>5</v>
      </c>
      <c r="D12" s="87">
        <f>D9-D10-D11</f>
        <v>23651090249.209995</v>
      </c>
      <c r="E12" s="87">
        <f>E9-E10-E11</f>
        <v>10873578142.470007</v>
      </c>
      <c r="F12" s="88" t="str">
        <f>IF(E12&lt;0,"0-с их утга байх ёстойг анхаарна уу","" )</f>
        <v/>
      </c>
    </row>
    <row r="13" spans="1:6" ht="26.4" x14ac:dyDescent="0.25">
      <c r="A13" s="83" t="s">
        <v>85</v>
      </c>
      <c r="B13" s="84" t="s">
        <v>187</v>
      </c>
      <c r="C13" s="85">
        <f t="shared" si="0"/>
        <v>6</v>
      </c>
      <c r="D13" s="86">
        <f>+[2]i.04102a!C29</f>
        <v>-7944188661.6611881</v>
      </c>
      <c r="E13" s="86">
        <f>+[2]i.04102a!D29</f>
        <v>-1493399570.3848586</v>
      </c>
    </row>
    <row r="14" spans="1:6" ht="26.4" x14ac:dyDescent="0.25">
      <c r="A14" s="83" t="s">
        <v>158</v>
      </c>
      <c r="B14" s="84" t="s">
        <v>188</v>
      </c>
      <c r="C14" s="85">
        <f t="shared" si="0"/>
        <v>7</v>
      </c>
      <c r="D14" s="86">
        <f>+[2]i.04102a!C30</f>
        <v>-11647229601.77</v>
      </c>
      <c r="E14" s="86">
        <f>+[2]i.04102a!D30</f>
        <v>-936548826.79999995</v>
      </c>
    </row>
    <row r="15" spans="1:6" x14ac:dyDescent="0.25">
      <c r="A15" s="80" t="s">
        <v>189</v>
      </c>
      <c r="B15" s="16" t="s">
        <v>190</v>
      </c>
      <c r="C15" s="81">
        <f>+C14+1</f>
        <v>8</v>
      </c>
      <c r="D15" s="89">
        <f>D12-D13+D14</f>
        <v>19948049309.101185</v>
      </c>
      <c r="E15" s="89">
        <f>E12-E13+E14</f>
        <v>11430428886.054867</v>
      </c>
    </row>
    <row r="16" spans="1:6" x14ac:dyDescent="0.25">
      <c r="A16" s="83" t="s">
        <v>191</v>
      </c>
      <c r="B16" s="90" t="s">
        <v>192</v>
      </c>
      <c r="C16" s="85">
        <f>+C15+1</f>
        <v>9</v>
      </c>
      <c r="D16" s="86">
        <f>+[2]i.04102a!C31</f>
        <v>14587263841.23</v>
      </c>
      <c r="E16" s="86">
        <f>+[2]i.04102a!D31</f>
        <v>7867341770.9800014</v>
      </c>
    </row>
    <row r="17" spans="1:5" x14ac:dyDescent="0.25">
      <c r="A17" s="83" t="s">
        <v>193</v>
      </c>
      <c r="B17" s="90" t="s">
        <v>194</v>
      </c>
      <c r="C17" s="85">
        <f t="shared" si="0"/>
        <v>10</v>
      </c>
      <c r="D17" s="86">
        <f>+[2]i.04102a!C9</f>
        <v>2228366312.5599999</v>
      </c>
      <c r="E17" s="86">
        <f>+[2]i.04102a!D9</f>
        <v>1141931215.5999999</v>
      </c>
    </row>
    <row r="18" spans="1:5" x14ac:dyDescent="0.25">
      <c r="A18" s="83" t="s">
        <v>195</v>
      </c>
      <c r="B18" s="91" t="s">
        <v>196</v>
      </c>
      <c r="C18" s="85">
        <f t="shared" si="0"/>
        <v>11</v>
      </c>
      <c r="D18" s="86">
        <f>+[2]i.04102a!C10</f>
        <v>216502983</v>
      </c>
      <c r="E18" s="86">
        <f>+[2]i.04102a!D10</f>
        <v>32450842</v>
      </c>
    </row>
    <row r="19" spans="1:5" x14ac:dyDescent="0.25">
      <c r="A19" s="80" t="s">
        <v>197</v>
      </c>
      <c r="B19" s="92" t="s">
        <v>198</v>
      </c>
      <c r="C19" s="81">
        <f t="shared" si="0"/>
        <v>12</v>
      </c>
      <c r="D19" s="87">
        <f>D16-D17-D18</f>
        <v>12142394545.67</v>
      </c>
      <c r="E19" s="87">
        <f>E16-E17-E18</f>
        <v>6692959713.3800011</v>
      </c>
    </row>
    <row r="20" spans="1:5" x14ac:dyDescent="0.25">
      <c r="A20" s="83" t="s">
        <v>199</v>
      </c>
      <c r="B20" s="84" t="s">
        <v>200</v>
      </c>
      <c r="C20" s="85">
        <f t="shared" si="0"/>
        <v>13</v>
      </c>
      <c r="D20" s="86">
        <f>+[2]i.04102a!C32+[2]i.04102a!C34+[2]i.04102a!C33+[2]i.04102a!C36</f>
        <v>1002366198.7791071</v>
      </c>
      <c r="E20" s="86">
        <f>+[2]i.04102a!D32+[2]i.04102a!D34+[2]i.04102a!D33+[2]i.04102a!D36</f>
        <v>253691049.34315854</v>
      </c>
    </row>
    <row r="21" spans="1:5" ht="26.4" x14ac:dyDescent="0.25">
      <c r="A21" s="83" t="s">
        <v>201</v>
      </c>
      <c r="B21" s="84" t="s">
        <v>202</v>
      </c>
      <c r="C21" s="85">
        <f t="shared" si="0"/>
        <v>14</v>
      </c>
      <c r="D21" s="86">
        <f>+[2]i.04102a!C37+[2]i.04102a!C38</f>
        <v>-132848846.38</v>
      </c>
      <c r="E21" s="86">
        <f>+[2]i.04102a!D37+[2]i.04102a!D38</f>
        <v>-70263134.6123164</v>
      </c>
    </row>
    <row r="22" spans="1:5" x14ac:dyDescent="0.25">
      <c r="A22" s="83" t="s">
        <v>203</v>
      </c>
      <c r="B22" s="90" t="s">
        <v>204</v>
      </c>
      <c r="C22" s="85">
        <f t="shared" si="0"/>
        <v>15</v>
      </c>
      <c r="D22" s="86">
        <f>+[2]i.04102a!C35</f>
        <v>0</v>
      </c>
      <c r="E22" s="86">
        <f>+[2]i.04102a!D35</f>
        <v>1180255714.5464363</v>
      </c>
    </row>
    <row r="23" spans="1:5" ht="26.4" x14ac:dyDescent="0.25">
      <c r="A23" s="80" t="s">
        <v>205</v>
      </c>
      <c r="B23" s="16" t="s">
        <v>206</v>
      </c>
      <c r="C23" s="81">
        <f>+C22+1</f>
        <v>16</v>
      </c>
      <c r="D23" s="89">
        <f>SUM(D19:D22)</f>
        <v>13011911898.069109</v>
      </c>
      <c r="E23" s="89">
        <f>SUM(E19:E22)</f>
        <v>8056643342.65728</v>
      </c>
    </row>
    <row r="24" spans="1:5" x14ac:dyDescent="0.25">
      <c r="A24" s="83" t="s">
        <v>207</v>
      </c>
      <c r="B24" s="84" t="s">
        <v>208</v>
      </c>
      <c r="C24" s="85">
        <f t="shared" si="0"/>
        <v>17</v>
      </c>
      <c r="D24" s="86">
        <f>+[2]i.04102a!C39+[2]i.04102a!C40</f>
        <v>3102617358.98</v>
      </c>
      <c r="E24" s="86">
        <f>+[2]i.04102a!D39+[2]i.04102a!D40</f>
        <v>1666526741.8599999</v>
      </c>
    </row>
    <row r="25" spans="1:5" x14ac:dyDescent="0.25">
      <c r="A25" s="83" t="s">
        <v>209</v>
      </c>
      <c r="B25" s="84" t="s">
        <v>210</v>
      </c>
      <c r="C25" s="85">
        <f t="shared" si="0"/>
        <v>18</v>
      </c>
      <c r="D25" s="86">
        <f>+[2]i.04102a!C8</f>
        <v>2349095124.04</v>
      </c>
      <c r="E25" s="86">
        <f>+[2]i.04102a!D8</f>
        <v>587353049.22000003</v>
      </c>
    </row>
    <row r="26" spans="1:5" x14ac:dyDescent="0.25">
      <c r="A26" s="83" t="s">
        <v>211</v>
      </c>
      <c r="B26" s="84" t="s">
        <v>212</v>
      </c>
      <c r="C26" s="85">
        <f>+C25+1</f>
        <v>19</v>
      </c>
      <c r="D26" s="86">
        <f>+[2]i.04102a!C11+[2]i.04102a!C12+[2]i.04102a!C13+[2]i.04102a!C14+[2]i.04102a!C82+[2]i.04102a!C83</f>
        <v>1092187083.0899999</v>
      </c>
      <c r="E26" s="86">
        <f>+[2]i.04102a!D11+[2]i.04102a!D12+[2]i.04102a!D13+[2]i.04102a!D14+[2]i.04102a!D82+[2]i.04102a!D83</f>
        <v>717583534.36000001</v>
      </c>
    </row>
    <row r="27" spans="1:5" ht="26.4" x14ac:dyDescent="0.25">
      <c r="A27" s="80" t="s">
        <v>213</v>
      </c>
      <c r="B27" s="16" t="s">
        <v>214</v>
      </c>
      <c r="C27" s="81">
        <f t="shared" si="0"/>
        <v>20</v>
      </c>
      <c r="D27" s="89">
        <f>SUM(D15,D25,D26)-D23-D24</f>
        <v>7274802259.1820774</v>
      </c>
      <c r="E27" s="89">
        <f>SUM(E15,E25,E26)-E23-E24</f>
        <v>3012195385.1175871</v>
      </c>
    </row>
    <row r="28" spans="1:5" x14ac:dyDescent="0.25">
      <c r="A28" s="83" t="s">
        <v>215</v>
      </c>
      <c r="B28" s="84" t="s">
        <v>216</v>
      </c>
      <c r="C28" s="85">
        <f t="shared" si="0"/>
        <v>21</v>
      </c>
      <c r="D28" s="86">
        <f>+[2]i.04102a!C15</f>
        <v>6700000</v>
      </c>
      <c r="E28" s="86">
        <f>+[2]i.04102a!D15</f>
        <v>2640000</v>
      </c>
    </row>
    <row r="29" spans="1:5" x14ac:dyDescent="0.25">
      <c r="A29" s="83" t="s">
        <v>217</v>
      </c>
      <c r="B29" s="84" t="s">
        <v>218</v>
      </c>
      <c r="C29" s="85">
        <f t="shared" si="0"/>
        <v>22</v>
      </c>
      <c r="D29" s="86">
        <f>+[2]i.04102a!C16+[2]i.04102a!C17</f>
        <v>528.89</v>
      </c>
      <c r="E29" s="86">
        <f>+[2]i.04102a!D16+[2]i.04102a!D17</f>
        <v>11049888.380000001</v>
      </c>
    </row>
    <row r="30" spans="1:5" x14ac:dyDescent="0.25">
      <c r="A30" s="83" t="s">
        <v>219</v>
      </c>
      <c r="B30" s="84" t="s">
        <v>220</v>
      </c>
      <c r="C30" s="85">
        <f t="shared" si="0"/>
        <v>23</v>
      </c>
      <c r="D30" s="86">
        <f>+[2]i.04102a!C18+[2]i.04102a!C19+[2]i.04102a!C20+[2]i.04102a!C23+[2]i.04102a!C24+[2]i.04102a!C25+[2]i.04102a!C26</f>
        <v>121218990.30000001</v>
      </c>
      <c r="E30" s="86">
        <f>+[2]i.04102a!D18+[2]i.04102a!D19+[2]i.04102a!D20+[2]i.04102a!D23+[2]i.04102a!D24+[2]i.04102a!D25+[2]i.04102a!D26</f>
        <v>4517197.82</v>
      </c>
    </row>
    <row r="31" spans="1:5" x14ac:dyDescent="0.25">
      <c r="A31" s="83" t="s">
        <v>221</v>
      </c>
      <c r="B31" s="84" t="s">
        <v>222</v>
      </c>
      <c r="C31" s="85">
        <f t="shared" si="0"/>
        <v>24</v>
      </c>
      <c r="D31" s="86">
        <f>+SUM([2]i.04102a!C41:C60)</f>
        <v>3726930052.6864996</v>
      </c>
      <c r="E31" s="86">
        <f>+SUM([2]i.04102a!D41:D60)</f>
        <v>1623121031.9499998</v>
      </c>
    </row>
    <row r="32" spans="1:5" x14ac:dyDescent="0.25">
      <c r="A32" s="83" t="s">
        <v>223</v>
      </c>
      <c r="B32" s="84" t="s">
        <v>224</v>
      </c>
      <c r="C32" s="85">
        <f t="shared" si="0"/>
        <v>25</v>
      </c>
      <c r="D32" s="86">
        <f>+SUM([2]i.04102a!C61:C80)</f>
        <v>4441850297.5829992</v>
      </c>
      <c r="E32" s="86">
        <f>+SUM([2]i.04102a!D61:D80)</f>
        <v>2041601169.3700001</v>
      </c>
    </row>
    <row r="33" spans="1:7" x14ac:dyDescent="0.25">
      <c r="A33" s="83" t="s">
        <v>225</v>
      </c>
      <c r="B33" s="84" t="s">
        <v>226</v>
      </c>
      <c r="C33" s="85">
        <f t="shared" si="0"/>
        <v>26</v>
      </c>
      <c r="D33" s="86">
        <f>+[2]i.04102a!C81</f>
        <v>106536820.2</v>
      </c>
      <c r="E33" s="86">
        <f>+[2]i.04102a!D81</f>
        <v>40994114.780000001</v>
      </c>
    </row>
    <row r="34" spans="1:7" x14ac:dyDescent="0.25">
      <c r="A34" s="83" t="s">
        <v>227</v>
      </c>
      <c r="B34" s="84" t="s">
        <v>228</v>
      </c>
      <c r="C34" s="85">
        <f t="shared" si="0"/>
        <v>27</v>
      </c>
      <c r="D34" s="86">
        <f>+[2]i.04102a!C84+[2]i.04102a!C85+[2]i.04102a!C86+[2]i.04102a!C89+[2]i.04102a!C90+[2]i.04102a!C91+[2]i.04102a!C92</f>
        <v>317059841.32870007</v>
      </c>
      <c r="E34" s="86">
        <f>+[2]i.04102a!D84+[2]i.04102a!D85+[2]i.04102a!D86+[2]i.04102a!D89+[2]i.04102a!D90+[2]i.04102a!D91+[2]i.04102a!D92</f>
        <v>359524953.27999997</v>
      </c>
    </row>
    <row r="35" spans="1:7" x14ac:dyDescent="0.25">
      <c r="A35" s="83" t="s">
        <v>229</v>
      </c>
      <c r="B35" s="84" t="s">
        <v>230</v>
      </c>
      <c r="C35" s="85">
        <f t="shared" si="0"/>
        <v>28</v>
      </c>
      <c r="D35" s="86">
        <f>+[2]i.04102a!C21-[2]i.04102a!C87</f>
        <v>-81477956.169999957</v>
      </c>
      <c r="E35" s="86">
        <f>+[2]i.04102a!D21-[2]i.04102a!D87</f>
        <v>-43850060.560000002</v>
      </c>
    </row>
    <row r="36" spans="1:7" ht="26.4" x14ac:dyDescent="0.25">
      <c r="A36" s="83" t="s">
        <v>231</v>
      </c>
      <c r="B36" s="84" t="s">
        <v>232</v>
      </c>
      <c r="C36" s="85">
        <f t="shared" si="0"/>
        <v>29</v>
      </c>
      <c r="D36" s="86">
        <f>+[2]i.04102a!C22-[2]i.04102a!C88</f>
        <v>14752481.765099999</v>
      </c>
      <c r="E36" s="86">
        <f>+[2]i.04102a!D22-[2]i.04102a!D88</f>
        <v>0</v>
      </c>
    </row>
    <row r="37" spans="1:7" ht="26.4" x14ac:dyDescent="0.25">
      <c r="A37" s="93" t="s">
        <v>233</v>
      </c>
      <c r="B37" s="16" t="s">
        <v>234</v>
      </c>
      <c r="C37" s="81">
        <f t="shared" si="0"/>
        <v>30</v>
      </c>
      <c r="D37" s="89">
        <f>SUM(D28,D29,D30,D35,D36)-D31-D32-D33-D34</f>
        <v>-8531182967.0130987</v>
      </c>
      <c r="E37" s="89">
        <f>SUM(E28,E29,E30,E35,E36)-E31-E32-E33-E34</f>
        <v>-4090884243.7399998</v>
      </c>
      <c r="G37" s="94"/>
    </row>
    <row r="38" spans="1:7" ht="26.4" x14ac:dyDescent="0.25">
      <c r="A38" s="93" t="s">
        <v>235</v>
      </c>
      <c r="B38" s="16" t="s">
        <v>236</v>
      </c>
      <c r="C38" s="81">
        <f>+C37+1</f>
        <v>31</v>
      </c>
      <c r="D38" s="89">
        <f>SUM(D27,D37)</f>
        <v>-1256380707.8310213</v>
      </c>
      <c r="E38" s="89">
        <f>SUM(E27,E37)</f>
        <v>-1078688858.6224127</v>
      </c>
    </row>
    <row r="39" spans="1:7" x14ac:dyDescent="0.25">
      <c r="A39" s="83" t="s">
        <v>237</v>
      </c>
      <c r="B39" s="84" t="s">
        <v>238</v>
      </c>
      <c r="C39" s="85">
        <f t="shared" si="0"/>
        <v>32</v>
      </c>
      <c r="D39" s="86">
        <f>+[2]i.04102a!C93</f>
        <v>109103389.14000002</v>
      </c>
      <c r="E39" s="86">
        <f>+[2]i.04102a!D93</f>
        <v>76750948.512999997</v>
      </c>
    </row>
    <row r="40" spans="1:7" x14ac:dyDescent="0.25">
      <c r="A40" s="93" t="s">
        <v>239</v>
      </c>
      <c r="B40" s="16" t="s">
        <v>240</v>
      </c>
      <c r="C40" s="81">
        <f>+C39+1</f>
        <v>33</v>
      </c>
      <c r="D40" s="89">
        <f>D38-D39</f>
        <v>-1365484096.9710214</v>
      </c>
      <c r="E40" s="89">
        <f>E38-E39</f>
        <v>-1155439807.1354127</v>
      </c>
    </row>
    <row r="41" spans="1:7" ht="26.4" x14ac:dyDescent="0.25">
      <c r="A41" s="83" t="s">
        <v>241</v>
      </c>
      <c r="B41" s="84" t="s">
        <v>242</v>
      </c>
      <c r="C41" s="85">
        <f t="shared" si="0"/>
        <v>34</v>
      </c>
      <c r="D41" s="95"/>
      <c r="E41" s="95"/>
    </row>
    <row r="42" spans="1:7" ht="26.4" x14ac:dyDescent="0.25">
      <c r="A42" s="93" t="s">
        <v>243</v>
      </c>
      <c r="B42" s="16" t="s">
        <v>244</v>
      </c>
      <c r="C42" s="81">
        <f t="shared" si="0"/>
        <v>35</v>
      </c>
      <c r="D42" s="89">
        <f>SUM(D40:D41)</f>
        <v>-1365484096.9710214</v>
      </c>
      <c r="E42" s="89">
        <f>SUM(E40:E41)</f>
        <v>-1155439807.1354127</v>
      </c>
    </row>
    <row r="43" spans="1:7" ht="15.75" customHeight="1" x14ac:dyDescent="0.25">
      <c r="A43" s="83" t="s">
        <v>245</v>
      </c>
      <c r="B43" s="84" t="s">
        <v>246</v>
      </c>
      <c r="C43" s="85">
        <f t="shared" si="0"/>
        <v>36</v>
      </c>
      <c r="D43" s="95"/>
      <c r="E43" s="95"/>
    </row>
    <row r="44" spans="1:7" x14ac:dyDescent="0.25">
      <c r="A44" s="83" t="s">
        <v>247</v>
      </c>
      <c r="B44" s="84" t="s">
        <v>248</v>
      </c>
      <c r="C44" s="85">
        <f t="shared" si="0"/>
        <v>37</v>
      </c>
      <c r="D44" s="95"/>
      <c r="E44" s="95"/>
    </row>
    <row r="45" spans="1:7" x14ac:dyDescent="0.25">
      <c r="A45" s="83" t="s">
        <v>249</v>
      </c>
      <c r="B45" s="84" t="s">
        <v>250</v>
      </c>
      <c r="C45" s="85">
        <f t="shared" si="0"/>
        <v>38</v>
      </c>
      <c r="D45" s="95"/>
      <c r="E45" s="95"/>
    </row>
    <row r="46" spans="1:7" x14ac:dyDescent="0.25">
      <c r="A46" s="93" t="s">
        <v>251</v>
      </c>
      <c r="B46" s="16" t="s">
        <v>252</v>
      </c>
      <c r="C46" s="81">
        <f t="shared" si="0"/>
        <v>39</v>
      </c>
      <c r="D46" s="89">
        <f>SUM(D42:D45)</f>
        <v>-1365484096.9710214</v>
      </c>
      <c r="E46" s="89">
        <f>SUM(E42:E45)</f>
        <v>-1155439807.1354127</v>
      </c>
    </row>
    <row r="47" spans="1:7" x14ac:dyDescent="0.25">
      <c r="A47" s="83" t="s">
        <v>253</v>
      </c>
      <c r="B47" s="84" t="s">
        <v>254</v>
      </c>
      <c r="C47" s="85">
        <f t="shared" si="0"/>
        <v>40</v>
      </c>
      <c r="D47" s="95"/>
      <c r="E47" s="95"/>
    </row>
    <row r="49" spans="1:21" ht="15" customHeight="1" x14ac:dyDescent="0.25">
      <c r="A49" s="11"/>
      <c r="B49" s="14" t="str">
        <f>+[2]i.04108!C32</f>
        <v>тамга тэмдэг</v>
      </c>
      <c r="C49" s="14"/>
      <c r="D49" s="14"/>
      <c r="E49" s="14"/>
    </row>
    <row r="50" spans="1:21" customFormat="1" ht="14.4" x14ac:dyDescent="0.3">
      <c r="A50" s="11"/>
      <c r="B50" s="14"/>
      <c r="C50" s="14"/>
      <c r="D50" s="14"/>
      <c r="E50" s="14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customFormat="1" ht="14.4" x14ac:dyDescent="0.3">
      <c r="A51" s="96"/>
      <c r="B51" s="11" t="str">
        <f>+[2]i.04108!C34</f>
        <v xml:space="preserve">ТАЙЛАН ГАРГАСАН:    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customFormat="1" ht="14.4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customFormat="1" ht="15" customHeight="1" x14ac:dyDescent="0.3">
      <c r="A53" s="11"/>
      <c r="B53" s="11" t="str">
        <f>+[2]i.04108!C36</f>
        <v xml:space="preserve"> Гүйцэтгэх захирал</v>
      </c>
      <c r="C53" s="11" t="str">
        <f>+[2]i.04108!D36</f>
        <v xml:space="preserve">/…............................./   </v>
      </c>
      <c r="D53" s="11"/>
      <c r="E53" s="11" t="str">
        <f>+[2]i.04108!F36</f>
        <v>/................................./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customFormat="1" ht="14.4" x14ac:dyDescent="0.3">
      <c r="A54" s="1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customFormat="1" ht="14.4" x14ac:dyDescent="0.3">
      <c r="A55" s="5"/>
      <c r="B55" s="11" t="str">
        <f>+[2]i.04108!C38</f>
        <v xml:space="preserve"> Ерөнхий нягтлан бодогч  </v>
      </c>
      <c r="C55" s="11" t="str">
        <f>+[2]i.04108!D38</f>
        <v>/…........................../</v>
      </c>
      <c r="D55" s="11"/>
      <c r="E55" s="11" t="str">
        <f>+[2]i.04108!F38</f>
        <v>/................................/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x14ac:dyDescent="0.25">
      <c r="A56" s="1"/>
      <c r="B56" s="11"/>
      <c r="C56" s="11"/>
      <c r="D56" s="11"/>
      <c r="E56" s="11"/>
    </row>
    <row r="57" spans="1:21" s="5" customFormat="1" x14ac:dyDescent="0.25">
      <c r="A57" s="97"/>
      <c r="B57" s="11" t="str">
        <f>+[2]i.04108!C40</f>
        <v>...................................................</v>
      </c>
      <c r="C57" s="11" t="str">
        <f>+[2]i.04108!D40</f>
        <v xml:space="preserve">/................................../   </v>
      </c>
      <c r="D57" s="11"/>
      <c r="E57" s="11" t="str">
        <f>+[2]i.04108!F40</f>
        <v>/................................/</v>
      </c>
    </row>
    <row r="58" spans="1:21" x14ac:dyDescent="0.25">
      <c r="B58" s="14"/>
      <c r="C58" s="14"/>
      <c r="D58" s="14"/>
      <c r="E58" s="14"/>
    </row>
  </sheetData>
  <mergeCells count="4">
    <mergeCell ref="C1:E1"/>
    <mergeCell ref="A2:E2"/>
    <mergeCell ref="A4:C4"/>
    <mergeCell ref="D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4"/>
  <sheetViews>
    <sheetView zoomScale="70" zoomScaleNormal="70" workbookViewId="0">
      <selection activeCell="E25" sqref="A1:XFD1048576"/>
    </sheetView>
  </sheetViews>
  <sheetFormatPr defaultColWidth="8.88671875" defaultRowHeight="13.2" x14ac:dyDescent="0.25"/>
  <cols>
    <col min="1" max="1" width="2.44140625" style="127" customWidth="1"/>
    <col min="2" max="2" width="28.109375" style="109" customWidth="1"/>
    <col min="3" max="3" width="25.109375" style="102" customWidth="1"/>
    <col min="4" max="11" width="25.109375" style="127" customWidth="1"/>
    <col min="12" max="16384" width="8.88671875" style="102"/>
  </cols>
  <sheetData>
    <row r="1" spans="1:11" s="4" customFormat="1" x14ac:dyDescent="0.25">
      <c r="A1" s="76"/>
      <c r="B1" s="100"/>
      <c r="C1" s="101"/>
      <c r="I1" s="169"/>
      <c r="J1" s="169"/>
      <c r="K1" s="169"/>
    </row>
    <row r="2" spans="1:11" x14ac:dyDescent="0.25">
      <c r="A2" s="170" t="s">
        <v>255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s="11" customFormat="1" x14ac:dyDescent="0.25">
      <c r="A3" s="174" t="str">
        <f>+[2]i.04108!A7</f>
        <v>Даатгагчийн нэр:Бодь Даатгал ХК</v>
      </c>
      <c r="B3" s="174"/>
      <c r="C3" s="174"/>
      <c r="D3" s="103"/>
      <c r="J3" s="175" t="str">
        <f>+[2]i.04108!F7</f>
        <v>2023 оны 06 сарын 30-ны өдөр</v>
      </c>
      <c r="K3" s="175"/>
    </row>
    <row r="4" spans="1:11" s="11" customFormat="1" x14ac:dyDescent="0.25">
      <c r="A4" s="105"/>
      <c r="B4" s="106"/>
      <c r="D4" s="103"/>
      <c r="E4" s="104"/>
      <c r="K4" s="107" t="s">
        <v>1</v>
      </c>
    </row>
    <row r="5" spans="1:11" s="109" customFormat="1" ht="26.4" x14ac:dyDescent="0.25">
      <c r="A5" s="108" t="s">
        <v>2</v>
      </c>
      <c r="B5" s="108" t="s">
        <v>256</v>
      </c>
      <c r="C5" s="108" t="s">
        <v>257</v>
      </c>
      <c r="D5" s="108" t="s">
        <v>163</v>
      </c>
      <c r="E5" s="108" t="s">
        <v>165</v>
      </c>
      <c r="F5" s="108" t="s">
        <v>167</v>
      </c>
      <c r="G5" s="108" t="s">
        <v>258</v>
      </c>
      <c r="H5" s="108" t="s">
        <v>171</v>
      </c>
      <c r="I5" s="108" t="s">
        <v>173</v>
      </c>
      <c r="J5" s="108" t="s">
        <v>259</v>
      </c>
      <c r="K5" s="108" t="s">
        <v>260</v>
      </c>
    </row>
    <row r="6" spans="1:11" x14ac:dyDescent="0.25">
      <c r="A6" s="110" t="s">
        <v>5</v>
      </c>
      <c r="B6" s="111" t="s">
        <v>6</v>
      </c>
      <c r="C6" s="110">
        <v>1</v>
      </c>
      <c r="D6" s="110">
        <v>2</v>
      </c>
      <c r="E6" s="110">
        <v>3</v>
      </c>
      <c r="F6" s="110">
        <v>4</v>
      </c>
      <c r="G6" s="110">
        <v>5</v>
      </c>
      <c r="H6" s="110">
        <v>6</v>
      </c>
      <c r="I6" s="110">
        <v>7</v>
      </c>
      <c r="J6" s="110">
        <v>8</v>
      </c>
      <c r="K6" s="110">
        <v>9</v>
      </c>
    </row>
    <row r="7" spans="1:11" s="116" customFormat="1" ht="26.4" x14ac:dyDescent="0.25">
      <c r="A7" s="112">
        <v>1</v>
      </c>
      <c r="B7" s="113" t="s">
        <v>261</v>
      </c>
      <c r="C7" s="114">
        <v>5882975000</v>
      </c>
      <c r="D7" s="114">
        <v>-17082625</v>
      </c>
      <c r="E7" s="114">
        <v>2339864176.3499999</v>
      </c>
      <c r="F7" s="114">
        <v>0</v>
      </c>
      <c r="G7" s="114">
        <v>99974033.689999998</v>
      </c>
      <c r="H7" s="114">
        <v>0</v>
      </c>
      <c r="I7" s="114">
        <v>0</v>
      </c>
      <c r="J7" s="114">
        <v>4970973984.7158041</v>
      </c>
      <c r="K7" s="115">
        <f>+SUM(C7:J7)</f>
        <v>13276704569.755804</v>
      </c>
    </row>
    <row r="8" spans="1:11" ht="39.6" x14ac:dyDescent="0.25">
      <c r="A8" s="117">
        <v>2</v>
      </c>
      <c r="B8" s="118" t="s">
        <v>262</v>
      </c>
      <c r="C8" s="119"/>
      <c r="D8" s="119"/>
      <c r="E8" s="119"/>
      <c r="F8" s="119"/>
      <c r="G8" s="119"/>
      <c r="H8" s="119"/>
      <c r="I8" s="119"/>
      <c r="J8" s="119">
        <v>120548596.01250218</v>
      </c>
      <c r="K8" s="120">
        <f>+SUM(C8:J8)</f>
        <v>120548596.01250218</v>
      </c>
    </row>
    <row r="9" spans="1:11" x14ac:dyDescent="0.25">
      <c r="A9" s="117">
        <v>3</v>
      </c>
      <c r="B9" s="118" t="s">
        <v>263</v>
      </c>
      <c r="C9" s="121">
        <f>SUM(C7:C8)</f>
        <v>5882975000</v>
      </c>
      <c r="D9" s="121">
        <f t="shared" ref="D9:J9" si="0">SUM(D7:D8)</f>
        <v>-17082625</v>
      </c>
      <c r="E9" s="121">
        <f t="shared" si="0"/>
        <v>2339864176.3499999</v>
      </c>
      <c r="F9" s="121">
        <f t="shared" si="0"/>
        <v>0</v>
      </c>
      <c r="G9" s="121">
        <f t="shared" si="0"/>
        <v>99974033.689999998</v>
      </c>
      <c r="H9" s="121">
        <f t="shared" si="0"/>
        <v>0</v>
      </c>
      <c r="I9" s="121">
        <f t="shared" si="0"/>
        <v>0</v>
      </c>
      <c r="J9" s="122">
        <f t="shared" si="0"/>
        <v>5091522580.7283058</v>
      </c>
      <c r="K9" s="120">
        <f t="shared" ref="K9:K23" si="1">+SUM(C9:J9)</f>
        <v>13397253165.768307</v>
      </c>
    </row>
    <row r="10" spans="1:11" ht="26.4" x14ac:dyDescent="0.25">
      <c r="A10" s="117">
        <v>4</v>
      </c>
      <c r="B10" s="118" t="s">
        <v>264</v>
      </c>
      <c r="C10" s="123"/>
      <c r="D10" s="123"/>
      <c r="E10" s="123"/>
      <c r="F10" s="123"/>
      <c r="G10" s="123"/>
      <c r="H10" s="123"/>
      <c r="I10" s="123"/>
      <c r="J10" s="123">
        <v>-1365484096.9710214</v>
      </c>
      <c r="K10" s="120">
        <f t="shared" si="1"/>
        <v>-1365484096.9710214</v>
      </c>
    </row>
    <row r="11" spans="1:11" x14ac:dyDescent="0.25">
      <c r="A11" s="117">
        <v>5</v>
      </c>
      <c r="B11" s="118" t="s">
        <v>265</v>
      </c>
      <c r="C11" s="123"/>
      <c r="D11" s="123"/>
      <c r="E11" s="123"/>
      <c r="F11" s="123"/>
      <c r="G11" s="123">
        <v>-545973099.88999999</v>
      </c>
      <c r="H11" s="123"/>
      <c r="I11" s="123"/>
      <c r="J11" s="123"/>
      <c r="K11" s="120">
        <f t="shared" si="1"/>
        <v>-545973099.88999999</v>
      </c>
    </row>
    <row r="12" spans="1:11" x14ac:dyDescent="0.25">
      <c r="A12" s="117">
        <v>6</v>
      </c>
      <c r="B12" s="118" t="s">
        <v>266</v>
      </c>
      <c r="C12" s="123"/>
      <c r="D12" s="123">
        <v>-927777950.63</v>
      </c>
      <c r="E12" s="123">
        <v>-186555389.49000001</v>
      </c>
      <c r="F12" s="123"/>
      <c r="G12" s="123"/>
      <c r="H12" s="123"/>
      <c r="I12" s="123"/>
      <c r="J12" s="123"/>
      <c r="K12" s="120">
        <f t="shared" si="1"/>
        <v>-1114333340.1199999</v>
      </c>
    </row>
    <row r="13" spans="1:11" x14ac:dyDescent="0.25">
      <c r="A13" s="117">
        <v>7</v>
      </c>
      <c r="B13" s="118" t="s">
        <v>267</v>
      </c>
      <c r="C13" s="123"/>
      <c r="D13" s="123"/>
      <c r="E13" s="123"/>
      <c r="F13" s="123"/>
      <c r="G13" s="123"/>
      <c r="H13" s="123"/>
      <c r="I13" s="123"/>
      <c r="J13" s="123">
        <v>-1176598590</v>
      </c>
      <c r="K13" s="120">
        <f t="shared" si="1"/>
        <v>-1176598590</v>
      </c>
    </row>
    <row r="14" spans="1:11" ht="26.4" x14ac:dyDescent="0.25">
      <c r="A14" s="117">
        <v>8</v>
      </c>
      <c r="B14" s="118" t="s">
        <v>268</v>
      </c>
      <c r="C14" s="123"/>
      <c r="D14" s="123"/>
      <c r="E14" s="123"/>
      <c r="F14" s="123"/>
      <c r="G14" s="123"/>
      <c r="H14" s="123"/>
      <c r="I14" s="123"/>
      <c r="J14" s="123"/>
      <c r="K14" s="120">
        <f t="shared" si="1"/>
        <v>0</v>
      </c>
    </row>
    <row r="15" spans="1:11" s="116" customFormat="1" ht="26.4" x14ac:dyDescent="0.25">
      <c r="A15" s="112">
        <v>9</v>
      </c>
      <c r="B15" s="113" t="s">
        <v>269</v>
      </c>
      <c r="C15" s="124">
        <f>+SUM(C9:C14)</f>
        <v>5882975000</v>
      </c>
      <c r="D15" s="124">
        <f t="shared" ref="D15:J15" si="2">+SUM(D9:D14)</f>
        <v>-944860575.63</v>
      </c>
      <c r="E15" s="124">
        <f t="shared" si="2"/>
        <v>2153308786.8599997</v>
      </c>
      <c r="F15" s="124">
        <f t="shared" si="2"/>
        <v>0</v>
      </c>
      <c r="G15" s="124">
        <f t="shared" si="2"/>
        <v>-445999066.19999999</v>
      </c>
      <c r="H15" s="124">
        <f t="shared" si="2"/>
        <v>0</v>
      </c>
      <c r="I15" s="124">
        <f t="shared" si="2"/>
        <v>0</v>
      </c>
      <c r="J15" s="125">
        <f t="shared" si="2"/>
        <v>2549439893.7572842</v>
      </c>
      <c r="K15" s="115">
        <f t="shared" si="1"/>
        <v>9194864038.7872849</v>
      </c>
    </row>
    <row r="16" spans="1:11" ht="39.6" x14ac:dyDescent="0.25">
      <c r="A16" s="117">
        <v>10</v>
      </c>
      <c r="B16" s="118" t="s">
        <v>262</v>
      </c>
      <c r="C16" s="123"/>
      <c r="D16" s="123"/>
      <c r="E16" s="123"/>
      <c r="F16" s="123"/>
      <c r="G16" s="123"/>
      <c r="H16" s="123"/>
      <c r="I16" s="123"/>
      <c r="J16" s="123">
        <f>-493187011.965774+0.0010606050491333</f>
        <v>-493187011.96471339</v>
      </c>
      <c r="K16" s="120">
        <f t="shared" si="1"/>
        <v>-493187011.96471339</v>
      </c>
    </row>
    <row r="17" spans="1:21" x14ac:dyDescent="0.25">
      <c r="A17" s="117">
        <v>11</v>
      </c>
      <c r="B17" s="118" t="s">
        <v>263</v>
      </c>
      <c r="C17" s="121">
        <f>+C15+C16</f>
        <v>5882975000</v>
      </c>
      <c r="D17" s="121">
        <f t="shared" ref="D17:J17" si="3">+D15+D16</f>
        <v>-944860575.63</v>
      </c>
      <c r="E17" s="121">
        <f t="shared" si="3"/>
        <v>2153308786.8599997</v>
      </c>
      <c r="F17" s="121">
        <f t="shared" si="3"/>
        <v>0</v>
      </c>
      <c r="G17" s="121">
        <f t="shared" si="3"/>
        <v>-445999066.19999999</v>
      </c>
      <c r="H17" s="121">
        <f t="shared" si="3"/>
        <v>0</v>
      </c>
      <c r="I17" s="121">
        <f t="shared" si="3"/>
        <v>0</v>
      </c>
      <c r="J17" s="122">
        <f t="shared" si="3"/>
        <v>2056252881.7925708</v>
      </c>
      <c r="K17" s="120">
        <f t="shared" si="1"/>
        <v>8701677026.8225708</v>
      </c>
    </row>
    <row r="18" spans="1:21" ht="26.4" x14ac:dyDescent="0.25">
      <c r="A18" s="117">
        <v>12</v>
      </c>
      <c r="B18" s="118" t="s">
        <v>264</v>
      </c>
      <c r="C18" s="123"/>
      <c r="D18" s="123"/>
      <c r="E18" s="123"/>
      <c r="F18" s="123"/>
      <c r="G18" s="123"/>
      <c r="H18" s="123"/>
      <c r="I18" s="123"/>
      <c r="J18" s="126">
        <f>[2]i.04102!E42</f>
        <v>-1155439807.1354127</v>
      </c>
      <c r="K18" s="120">
        <f>+SUM(C18:J18)</f>
        <v>-1155439807.1354127</v>
      </c>
    </row>
    <row r="19" spans="1:21" x14ac:dyDescent="0.25">
      <c r="A19" s="117">
        <v>13</v>
      </c>
      <c r="B19" s="118" t="s">
        <v>265</v>
      </c>
      <c r="C19" s="123"/>
      <c r="D19" s="123"/>
      <c r="E19" s="123"/>
      <c r="F19" s="123"/>
      <c r="G19" s="123">
        <v>-189220727.74000007</v>
      </c>
      <c r="H19" s="123"/>
      <c r="I19" s="123"/>
      <c r="J19" s="123"/>
      <c r="K19" s="120">
        <f t="shared" si="1"/>
        <v>-189220727.74000007</v>
      </c>
    </row>
    <row r="20" spans="1:21" x14ac:dyDescent="0.25">
      <c r="A20" s="117">
        <v>14</v>
      </c>
      <c r="B20" s="118" t="s">
        <v>266</v>
      </c>
      <c r="C20" s="123"/>
      <c r="D20" s="123">
        <v>666962884.99000001</v>
      </c>
      <c r="E20" s="123">
        <v>-166798592.99000001</v>
      </c>
      <c r="F20" s="123"/>
      <c r="G20" s="123"/>
      <c r="H20" s="123"/>
      <c r="I20" s="123"/>
      <c r="J20" s="123"/>
      <c r="K20" s="120">
        <f t="shared" si="1"/>
        <v>500164292</v>
      </c>
    </row>
    <row r="21" spans="1:21" x14ac:dyDescent="0.25">
      <c r="A21" s="117">
        <v>15</v>
      </c>
      <c r="B21" s="118" t="s">
        <v>267</v>
      </c>
      <c r="C21" s="123"/>
      <c r="D21" s="123"/>
      <c r="E21" s="123"/>
      <c r="F21" s="123"/>
      <c r="G21" s="123"/>
      <c r="H21" s="123"/>
      <c r="I21" s="123"/>
      <c r="J21" s="123"/>
      <c r="K21" s="120">
        <f t="shared" si="1"/>
        <v>0</v>
      </c>
    </row>
    <row r="22" spans="1:21" ht="26.4" x14ac:dyDescent="0.25">
      <c r="A22" s="117">
        <v>16</v>
      </c>
      <c r="B22" s="118" t="s">
        <v>268</v>
      </c>
      <c r="C22" s="123"/>
      <c r="D22" s="123"/>
      <c r="E22" s="123"/>
      <c r="F22" s="123"/>
      <c r="G22" s="123"/>
      <c r="H22" s="123"/>
      <c r="I22" s="123"/>
      <c r="J22" s="123"/>
      <c r="K22" s="120">
        <f t="shared" si="1"/>
        <v>0</v>
      </c>
    </row>
    <row r="23" spans="1:21" s="116" customFormat="1" ht="26.4" x14ac:dyDescent="0.25">
      <c r="A23" s="112">
        <v>17</v>
      </c>
      <c r="B23" s="113" t="s">
        <v>269</v>
      </c>
      <c r="C23" s="124">
        <f>+SUM(C17:C22)</f>
        <v>5882975000</v>
      </c>
      <c r="D23" s="124">
        <f t="shared" ref="D23:I23" si="4">+SUM(D17:D22)</f>
        <v>-277897690.63999999</v>
      </c>
      <c r="E23" s="124">
        <f t="shared" si="4"/>
        <v>1986510193.8699996</v>
      </c>
      <c r="F23" s="124">
        <f t="shared" si="4"/>
        <v>0</v>
      </c>
      <c r="G23" s="124">
        <f t="shared" si="4"/>
        <v>-635219793.94000006</v>
      </c>
      <c r="H23" s="124">
        <f t="shared" si="4"/>
        <v>0</v>
      </c>
      <c r="I23" s="124">
        <f t="shared" si="4"/>
        <v>0</v>
      </c>
      <c r="J23" s="125">
        <f>+SUM(J17:J22)</f>
        <v>900813074.65715814</v>
      </c>
      <c r="K23" s="115">
        <f t="shared" si="1"/>
        <v>7857180783.9471569</v>
      </c>
    </row>
    <row r="24" spans="1:21" x14ac:dyDescent="0.25">
      <c r="B24" s="102"/>
      <c r="C24" s="2" t="str">
        <f>IF(C23=[2]i.04101!E87,"","ДҮН ЗӨРҮҮТЭЙ БАЙНА:")</f>
        <v/>
      </c>
      <c r="D24" s="2" t="str">
        <f>IF(D23=[2]i.04101!E88,"","ДҮН ЗӨРҮҮТЭЙ БАЙНА:")</f>
        <v/>
      </c>
      <c r="E24" s="2" t="str">
        <f>IF(E23=[2]i.04101!E89,"","ДҮН ЗӨРҮҮТЭЙ БАЙНА:")</f>
        <v/>
      </c>
      <c r="F24" s="2" t="str">
        <f>IF(F23=[2]i.04101!E90,"","ДҮН ЗӨРҮҮТЭЙ БАЙНА:")</f>
        <v/>
      </c>
      <c r="G24" s="2" t="str">
        <f>IF(G23=[2]i.04101!E91,"","ДҮН ЗӨРҮҮТЭЙ БАЙНА:")</f>
        <v/>
      </c>
      <c r="H24" s="2" t="str">
        <f>IF(H23=[2]i.04101!E92,"","ДҮН ЗӨРҮҮТЭЙ БАЙНА:")</f>
        <v/>
      </c>
      <c r="I24" s="2" t="str">
        <f>IF(I23=[2]i.04101!E93,"","ДҮН ЗӨРҮҮТЭЙ БАЙНА:")</f>
        <v/>
      </c>
      <c r="J24" s="2" t="str">
        <f>IF(J23=[2]i.04101!E94,"","ДҮН ЗӨРҮҮТЭЙ БАЙНА:")</f>
        <v/>
      </c>
      <c r="K24" s="2" t="str">
        <f>IF(K23=[2]i.04101!E95,"","ДҮН ЗӨРҮҮТЭЙ БАЙНА:")</f>
        <v/>
      </c>
    </row>
    <row r="25" spans="1:21" x14ac:dyDescent="0.25">
      <c r="B25" s="2"/>
      <c r="C25" s="52">
        <f>+C23-[2]i.04101!E87</f>
        <v>0</v>
      </c>
      <c r="D25" s="128">
        <f>+D23-[2]i.04101!E88</f>
        <v>0</v>
      </c>
      <c r="E25" s="128">
        <f>+E23-[2]i.04101!E89</f>
        <v>0</v>
      </c>
      <c r="F25" s="52">
        <f>+F23-[2]i.04101!E90</f>
        <v>0</v>
      </c>
      <c r="G25" s="128">
        <f>+G23-[2]i.04101!E91</f>
        <v>0</v>
      </c>
      <c r="H25" s="128">
        <f>+H23-[2]i.04101!E92</f>
        <v>0</v>
      </c>
      <c r="I25" s="52">
        <f>+I23-[2]i.04101!E93</f>
        <v>0</v>
      </c>
      <c r="J25" s="128">
        <f>+J23-[2]i.04101!E94</f>
        <v>0</v>
      </c>
      <c r="K25" s="128">
        <f>+K23-[2]i.04101!E95</f>
        <v>0</v>
      </c>
    </row>
    <row r="26" spans="1:21" x14ac:dyDescent="0.25">
      <c r="A26" s="102"/>
      <c r="B26" s="129" t="str">
        <f>+[2]i.04108!C32</f>
        <v>тамга тэмдэг</v>
      </c>
      <c r="C26" s="129"/>
      <c r="D26" s="129"/>
      <c r="E26" s="129"/>
      <c r="F26" s="129"/>
      <c r="G26" s="102"/>
    </row>
    <row r="27" spans="1:21" s="4" customFormat="1" x14ac:dyDescent="0.25">
      <c r="A27" s="102"/>
      <c r="B27" s="129"/>
      <c r="C27" s="129"/>
      <c r="D27" s="129"/>
      <c r="E27" s="129"/>
      <c r="F27" s="129"/>
      <c r="G27" s="102"/>
      <c r="H27" s="102"/>
      <c r="I27" s="102"/>
    </row>
    <row r="28" spans="1:21" s="4" customFormat="1" x14ac:dyDescent="0.25">
      <c r="A28" s="127"/>
      <c r="B28" s="102" t="str">
        <f>+[2]i.04108!C34</f>
        <v xml:space="preserve">ТАЙЛАН ГАРГАСАН:    </v>
      </c>
      <c r="C28" s="102"/>
      <c r="D28" s="102"/>
      <c r="E28" s="102"/>
      <c r="F28" s="102"/>
      <c r="G28" s="127"/>
      <c r="H28" s="127"/>
      <c r="I28" s="127"/>
    </row>
    <row r="29" spans="1:21" s="130" customFormat="1" ht="13.8" x14ac:dyDescent="0.3">
      <c r="A29" s="102"/>
      <c r="B29" s="102"/>
      <c r="C29" s="102"/>
      <c r="D29" s="102"/>
      <c r="E29" s="102"/>
      <c r="F29" s="102"/>
      <c r="G29" s="102"/>
      <c r="H29" s="102"/>
      <c r="I29" s="10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s="130" customFormat="1" ht="13.8" x14ac:dyDescent="0.3">
      <c r="A30" s="102"/>
      <c r="B30" s="102" t="str">
        <f>+[2]i.04108!C36</f>
        <v xml:space="preserve"> Гүйцэтгэх захирал</v>
      </c>
      <c r="E30" s="102" t="str">
        <f>+[2]i.04108!D36</f>
        <v xml:space="preserve">/…............................./   </v>
      </c>
      <c r="F30" s="102"/>
      <c r="G30" s="102" t="str">
        <f>+[2]i.04108!F36</f>
        <v>/................................./</v>
      </c>
      <c r="H30" s="102"/>
      <c r="I30" s="10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s="130" customFormat="1" ht="13.8" x14ac:dyDescent="0.3">
      <c r="A31" s="131"/>
      <c r="B31" s="102"/>
      <c r="E31" s="102"/>
      <c r="F31" s="102"/>
      <c r="G31" s="10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130" customFormat="1" ht="13.8" x14ac:dyDescent="0.3">
      <c r="A32" s="14"/>
      <c r="B32" s="102" t="str">
        <f>+[2]i.04108!C38</f>
        <v xml:space="preserve"> Ерөнхий нягтлан бодогч  </v>
      </c>
      <c r="E32" s="102" t="str">
        <f>+[2]i.04108!D38</f>
        <v>/…........................../</v>
      </c>
      <c r="F32" s="102"/>
      <c r="G32" s="102" t="str">
        <f>+[2]i.04108!F38</f>
        <v>/................................/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130" customFormat="1" ht="13.8" x14ac:dyDescent="0.3">
      <c r="A33" s="4"/>
      <c r="B33" s="102"/>
      <c r="E33" s="102"/>
      <c r="F33" s="102"/>
      <c r="G33" s="10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5" customFormat="1" x14ac:dyDescent="0.25">
      <c r="A34" s="76"/>
      <c r="B34" s="102" t="str">
        <f>+[2]i.04108!C40</f>
        <v>...................................................</v>
      </c>
      <c r="E34" s="102" t="str">
        <f>+[2]i.04108!D40</f>
        <v xml:space="preserve">/................................../   </v>
      </c>
      <c r="F34" s="102"/>
      <c r="G34" s="102" t="str">
        <f>+[2]i.04108!F40</f>
        <v>/................................/</v>
      </c>
      <c r="H34" s="4"/>
      <c r="I34" s="4"/>
      <c r="J34" s="4"/>
      <c r="K34" s="4"/>
    </row>
  </sheetData>
  <mergeCells count="4">
    <mergeCell ref="I1:K1"/>
    <mergeCell ref="A2:K2"/>
    <mergeCell ref="A3:C3"/>
    <mergeCell ref="J3:K3"/>
  </mergeCells>
  <dataValidations count="2">
    <dataValidation type="decimal" allowBlank="1" showInputMessage="1" showErrorMessage="1" sqref="J9 J15 J17:J18 J23" xr:uid="{00000000-0002-0000-0200-000000000000}">
      <formula1>-1.11111111111111E+34</formula1>
      <formula2>1E+33</formula2>
    </dataValidation>
    <dataValidation type="decimal" allowBlank="1" showInputMessage="1" showErrorMessage="1" sqref="K7:K23 C9:I9 C15:I15 C17:I17 C23:I23" xr:uid="{00000000-0002-0000-0200-000001000000}">
      <formula1>0</formula1>
      <formula2>1E+33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5"/>
  <sheetViews>
    <sheetView topLeftCell="A55" workbookViewId="0">
      <selection sqref="A1:XFD1048576"/>
    </sheetView>
  </sheetViews>
  <sheetFormatPr defaultColWidth="8.88671875" defaultRowHeight="13.2" x14ac:dyDescent="0.25"/>
  <cols>
    <col min="1" max="1" width="5.44140625" style="165" customWidth="1"/>
    <col min="2" max="2" width="37.33203125" style="109" customWidth="1"/>
    <col min="3" max="3" width="7.44140625" style="127" customWidth="1"/>
    <col min="4" max="5" width="24.109375" style="102" customWidth="1"/>
    <col min="6" max="16384" width="8.88671875" style="102"/>
  </cols>
  <sheetData>
    <row r="1" spans="1:7" s="4" customFormat="1" x14ac:dyDescent="0.25">
      <c r="A1" s="7"/>
      <c r="B1" s="100"/>
      <c r="C1" s="169"/>
      <c r="D1" s="169"/>
      <c r="E1" s="169"/>
      <c r="G1" s="5"/>
    </row>
    <row r="2" spans="1:7" s="4" customFormat="1" ht="16.5" customHeight="1" x14ac:dyDescent="0.25">
      <c r="A2" s="7"/>
      <c r="B2" s="132"/>
      <c r="C2" s="75"/>
      <c r="D2" s="3"/>
      <c r="E2" s="3"/>
      <c r="G2" s="5"/>
    </row>
    <row r="3" spans="1:7" x14ac:dyDescent="0.25">
      <c r="A3" s="170" t="s">
        <v>270</v>
      </c>
      <c r="B3" s="170"/>
      <c r="C3" s="170"/>
      <c r="D3" s="170"/>
      <c r="E3" s="170"/>
      <c r="F3" s="43"/>
    </row>
    <row r="4" spans="1:7" x14ac:dyDescent="0.25">
      <c r="A4" s="133"/>
      <c r="B4" s="8"/>
      <c r="C4" s="9"/>
      <c r="D4" s="6"/>
      <c r="E4" s="6"/>
      <c r="F4" s="43"/>
    </row>
    <row r="5" spans="1:7" s="11" customFormat="1" ht="12.75" customHeight="1" x14ac:dyDescent="0.25">
      <c r="A5" s="173" t="str">
        <f>+[2]i.04108!A7</f>
        <v>Даатгагчийн нэр:Бодь Даатгал ХК</v>
      </c>
      <c r="B5" s="173"/>
      <c r="C5" s="172" t="str">
        <f>+[2]i.04108!F7</f>
        <v>2023 оны 06 сарын 30-ны өдөр</v>
      </c>
      <c r="D5" s="172"/>
      <c r="E5" s="172"/>
    </row>
    <row r="6" spans="1:7" s="11" customFormat="1" ht="12.75" customHeight="1" x14ac:dyDescent="0.25">
      <c r="A6" s="77"/>
      <c r="B6" s="106"/>
      <c r="C6" s="96"/>
      <c r="D6" s="13"/>
      <c r="E6" s="107" t="s">
        <v>1</v>
      </c>
    </row>
    <row r="7" spans="1:7" ht="39.6" x14ac:dyDescent="0.25">
      <c r="A7" s="134" t="s">
        <v>2</v>
      </c>
      <c r="B7" s="108" t="s">
        <v>271</v>
      </c>
      <c r="C7" s="108" t="s">
        <v>4</v>
      </c>
      <c r="D7" s="108" t="str">
        <f>+[2]i.04101a!C7</f>
        <v>2023 оны 01-р сарын 01</v>
      </c>
      <c r="E7" s="108" t="str">
        <f>+[2]i.04101a!D7</f>
        <v>2023 оны 06-р сарын 30</v>
      </c>
    </row>
    <row r="8" spans="1:7" s="127" customFormat="1" x14ac:dyDescent="0.25">
      <c r="A8" s="135" t="s">
        <v>5</v>
      </c>
      <c r="B8" s="111" t="s">
        <v>6</v>
      </c>
      <c r="C8" s="111" t="s">
        <v>7</v>
      </c>
      <c r="D8" s="110">
        <v>1</v>
      </c>
      <c r="E8" s="110">
        <v>2</v>
      </c>
    </row>
    <row r="9" spans="1:7" s="116" customFormat="1" ht="26.4" x14ac:dyDescent="0.25">
      <c r="A9" s="136" t="s">
        <v>272</v>
      </c>
      <c r="B9" s="137" t="s">
        <v>273</v>
      </c>
      <c r="C9" s="138">
        <v>1</v>
      </c>
      <c r="D9" s="139"/>
      <c r="E9" s="139"/>
    </row>
    <row r="10" spans="1:7" s="116" customFormat="1" x14ac:dyDescent="0.25">
      <c r="A10" s="136" t="s">
        <v>9</v>
      </c>
      <c r="B10" s="137" t="s">
        <v>274</v>
      </c>
      <c r="C10" s="138">
        <f>+C9+1</f>
        <v>2</v>
      </c>
      <c r="D10" s="140">
        <f>SUM(D11:D17)</f>
        <v>40292352650.450005</v>
      </c>
      <c r="E10" s="140">
        <f>SUM(E11:E17)</f>
        <v>13422095973.65</v>
      </c>
    </row>
    <row r="11" spans="1:7" x14ac:dyDescent="0.25">
      <c r="A11" s="141" t="s">
        <v>11</v>
      </c>
      <c r="B11" s="118" t="s">
        <v>275</v>
      </c>
      <c r="C11" s="117">
        <f t="shared" ref="C11:C67" si="0">+C10+1</f>
        <v>3</v>
      </c>
      <c r="D11" s="142">
        <v>31158958448.560001</v>
      </c>
      <c r="E11" s="142">
        <v>12494155355.83</v>
      </c>
    </row>
    <row r="12" spans="1:7" x14ac:dyDescent="0.25">
      <c r="A12" s="141" t="s">
        <v>13</v>
      </c>
      <c r="B12" s="118" t="s">
        <v>276</v>
      </c>
      <c r="C12" s="117">
        <f t="shared" si="0"/>
        <v>4</v>
      </c>
      <c r="D12" s="142">
        <v>472475689.37</v>
      </c>
      <c r="E12" s="142">
        <v>209734900.16</v>
      </c>
    </row>
    <row r="13" spans="1:7" ht="14.25" customHeight="1" x14ac:dyDescent="0.25">
      <c r="A13" s="141" t="s">
        <v>15</v>
      </c>
      <c r="B13" s="118" t="s">
        <v>277</v>
      </c>
      <c r="C13" s="117">
        <f t="shared" si="0"/>
        <v>5</v>
      </c>
      <c r="D13" s="142"/>
      <c r="E13" s="142"/>
    </row>
    <row r="14" spans="1:7" x14ac:dyDescent="0.25">
      <c r="A14" s="141" t="s">
        <v>17</v>
      </c>
      <c r="B14" s="118" t="s">
        <v>278</v>
      </c>
      <c r="C14" s="117">
        <f t="shared" si="0"/>
        <v>6</v>
      </c>
      <c r="D14" s="142">
        <v>121412175.06</v>
      </c>
      <c r="E14" s="142"/>
    </row>
    <row r="15" spans="1:7" x14ac:dyDescent="0.25">
      <c r="A15" s="141" t="s">
        <v>19</v>
      </c>
      <c r="B15" s="118" t="s">
        <v>279</v>
      </c>
      <c r="C15" s="117">
        <f t="shared" si="0"/>
        <v>7</v>
      </c>
      <c r="D15" s="142"/>
      <c r="E15" s="142"/>
    </row>
    <row r="16" spans="1:7" x14ac:dyDescent="0.25">
      <c r="A16" s="141" t="s">
        <v>280</v>
      </c>
      <c r="B16" s="118" t="s">
        <v>281</v>
      </c>
      <c r="C16" s="117">
        <f t="shared" si="0"/>
        <v>8</v>
      </c>
      <c r="D16" s="142"/>
      <c r="E16" s="142"/>
    </row>
    <row r="17" spans="1:5" x14ac:dyDescent="0.25">
      <c r="A17" s="141" t="s">
        <v>282</v>
      </c>
      <c r="B17" s="118" t="s">
        <v>283</v>
      </c>
      <c r="C17" s="117">
        <f t="shared" si="0"/>
        <v>9</v>
      </c>
      <c r="D17" s="142">
        <v>8539506337.46</v>
      </c>
      <c r="E17" s="142">
        <v>718205717.65999997</v>
      </c>
    </row>
    <row r="18" spans="1:5" s="116" customFormat="1" x14ac:dyDescent="0.25">
      <c r="A18" s="136" t="s">
        <v>21</v>
      </c>
      <c r="B18" s="137" t="s">
        <v>284</v>
      </c>
      <c r="C18" s="138">
        <f t="shared" si="0"/>
        <v>10</v>
      </c>
      <c r="D18" s="140">
        <f>+SUM(D19:D34)-D25-D26</f>
        <v>36179175463.299004</v>
      </c>
      <c r="E18" s="140">
        <f>+SUM(E19:E34)-E25-E26</f>
        <v>16689753819.33</v>
      </c>
    </row>
    <row r="19" spans="1:5" x14ac:dyDescent="0.25">
      <c r="A19" s="141" t="s">
        <v>23</v>
      </c>
      <c r="B19" s="118" t="s">
        <v>285</v>
      </c>
      <c r="C19" s="117">
        <f t="shared" si="0"/>
        <v>11</v>
      </c>
      <c r="D19" s="142">
        <v>2620955667.0900002</v>
      </c>
      <c r="E19" s="142">
        <v>1174227830.6900001</v>
      </c>
    </row>
    <row r="20" spans="1:5" x14ac:dyDescent="0.25">
      <c r="A20" s="141" t="s">
        <v>25</v>
      </c>
      <c r="B20" s="118" t="s">
        <v>286</v>
      </c>
      <c r="C20" s="117">
        <f t="shared" si="0"/>
        <v>12</v>
      </c>
      <c r="D20" s="142">
        <v>716424299.53999996</v>
      </c>
      <c r="E20" s="142">
        <v>379487393.41000003</v>
      </c>
    </row>
    <row r="21" spans="1:5" x14ac:dyDescent="0.25">
      <c r="A21" s="141" t="s">
        <v>27</v>
      </c>
      <c r="B21" s="118" t="s">
        <v>287</v>
      </c>
      <c r="C21" s="117">
        <f t="shared" si="0"/>
        <v>13</v>
      </c>
      <c r="D21" s="142">
        <v>404091511.80000001</v>
      </c>
      <c r="E21" s="142">
        <v>196454381</v>
      </c>
    </row>
    <row r="22" spans="1:5" x14ac:dyDescent="0.25">
      <c r="A22" s="141" t="s">
        <v>29</v>
      </c>
      <c r="B22" s="118" t="s">
        <v>288</v>
      </c>
      <c r="C22" s="117">
        <f t="shared" si="0"/>
        <v>14</v>
      </c>
      <c r="D22" s="142">
        <v>463523785.25999999</v>
      </c>
      <c r="E22" s="142">
        <v>196700357.31</v>
      </c>
    </row>
    <row r="23" spans="1:5" ht="26.4" x14ac:dyDescent="0.25">
      <c r="A23" s="141" t="s">
        <v>289</v>
      </c>
      <c r="B23" s="118" t="s">
        <v>290</v>
      </c>
      <c r="C23" s="117">
        <f t="shared" si="0"/>
        <v>15</v>
      </c>
      <c r="D23" s="142">
        <v>6026299525.3599997</v>
      </c>
      <c r="E23" s="142">
        <v>2692653128.5900002</v>
      </c>
    </row>
    <row r="24" spans="1:5" x14ac:dyDescent="0.25">
      <c r="A24" s="141" t="s">
        <v>291</v>
      </c>
      <c r="B24" s="118" t="s">
        <v>292</v>
      </c>
      <c r="C24" s="117">
        <f t="shared" si="0"/>
        <v>16</v>
      </c>
      <c r="D24" s="142">
        <v>14246354995</v>
      </c>
      <c r="E24" s="142">
        <v>7544890063.0699997</v>
      </c>
    </row>
    <row r="25" spans="1:5" x14ac:dyDescent="0.25">
      <c r="A25" s="141" t="s">
        <v>293</v>
      </c>
      <c r="B25" s="118" t="s">
        <v>294</v>
      </c>
      <c r="C25" s="117">
        <f t="shared" si="0"/>
        <v>17</v>
      </c>
      <c r="D25" s="142">
        <v>8807903615</v>
      </c>
      <c r="E25" s="142">
        <v>5681880044.54</v>
      </c>
    </row>
    <row r="26" spans="1:5" x14ac:dyDescent="0.25">
      <c r="A26" s="141" t="s">
        <v>295</v>
      </c>
      <c r="B26" s="118" t="s">
        <v>296</v>
      </c>
      <c r="C26" s="117">
        <f t="shared" si="0"/>
        <v>18</v>
      </c>
      <c r="D26" s="142">
        <v>5438451380</v>
      </c>
      <c r="E26" s="142">
        <v>1863010018.53</v>
      </c>
    </row>
    <row r="27" spans="1:5" x14ac:dyDescent="0.25">
      <c r="A27" s="141" t="s">
        <v>297</v>
      </c>
      <c r="B27" s="118" t="s">
        <v>298</v>
      </c>
      <c r="C27" s="117">
        <f t="shared" si="0"/>
        <v>19</v>
      </c>
      <c r="D27" s="142">
        <v>2530705934.8299999</v>
      </c>
      <c r="E27" s="142">
        <v>812709107.79999995</v>
      </c>
    </row>
    <row r="28" spans="1:5" x14ac:dyDescent="0.25">
      <c r="A28" s="141" t="s">
        <v>299</v>
      </c>
      <c r="B28" s="118" t="s">
        <v>300</v>
      </c>
      <c r="C28" s="117">
        <f t="shared" si="0"/>
        <v>20</v>
      </c>
      <c r="D28" s="142">
        <v>656092178.12</v>
      </c>
      <c r="E28" s="142">
        <v>567289321.24000001</v>
      </c>
    </row>
    <row r="29" spans="1:5" ht="12.75" customHeight="1" x14ac:dyDescent="0.25">
      <c r="A29" s="141" t="s">
        <v>301</v>
      </c>
      <c r="B29" s="118" t="s">
        <v>302</v>
      </c>
      <c r="C29" s="117">
        <f t="shared" si="0"/>
        <v>21</v>
      </c>
      <c r="D29" s="142">
        <v>58864825</v>
      </c>
      <c r="E29" s="142">
        <v>43960815</v>
      </c>
    </row>
    <row r="30" spans="1:5" ht="26.4" x14ac:dyDescent="0.25">
      <c r="A30" s="141" t="s">
        <v>303</v>
      </c>
      <c r="B30" s="118" t="s">
        <v>304</v>
      </c>
      <c r="C30" s="117">
        <f t="shared" si="0"/>
        <v>22</v>
      </c>
      <c r="D30" s="142">
        <v>76667492.099999994</v>
      </c>
      <c r="E30" s="142">
        <v>41037474</v>
      </c>
    </row>
    <row r="31" spans="1:5" x14ac:dyDescent="0.25">
      <c r="A31" s="141" t="s">
        <v>305</v>
      </c>
      <c r="B31" s="118" t="s">
        <v>306</v>
      </c>
      <c r="C31" s="117">
        <f t="shared" si="0"/>
        <v>23</v>
      </c>
      <c r="D31" s="142">
        <v>100526299</v>
      </c>
      <c r="E31" s="142">
        <v>20690199.199999999</v>
      </c>
    </row>
    <row r="32" spans="1:5" x14ac:dyDescent="0.25">
      <c r="A32" s="141" t="s">
        <v>307</v>
      </c>
      <c r="B32" s="118" t="s">
        <v>308</v>
      </c>
      <c r="C32" s="117">
        <f t="shared" si="0"/>
        <v>24</v>
      </c>
      <c r="D32" s="142">
        <v>752335430.51999998</v>
      </c>
      <c r="E32" s="142">
        <v>344923596.18000001</v>
      </c>
    </row>
    <row r="33" spans="1:5" x14ac:dyDescent="0.25">
      <c r="A33" s="141" t="s">
        <v>309</v>
      </c>
      <c r="B33" s="118" t="s">
        <v>310</v>
      </c>
      <c r="C33" s="117">
        <f t="shared" si="0"/>
        <v>25</v>
      </c>
      <c r="D33" s="142">
        <v>73010676.430000007</v>
      </c>
      <c r="E33" s="142">
        <v>11757165.01</v>
      </c>
    </row>
    <row r="34" spans="1:5" x14ac:dyDescent="0.25">
      <c r="A34" s="141" t="s">
        <v>311</v>
      </c>
      <c r="B34" s="118" t="s">
        <v>312</v>
      </c>
      <c r="C34" s="117">
        <f t="shared" si="0"/>
        <v>26</v>
      </c>
      <c r="D34" s="142">
        <v>7453322843.2490034</v>
      </c>
      <c r="E34" s="142">
        <v>2662972986.8299999</v>
      </c>
    </row>
    <row r="35" spans="1:5" s="116" customFormat="1" ht="27" thickBot="1" x14ac:dyDescent="0.3">
      <c r="A35" s="143" t="s">
        <v>31</v>
      </c>
      <c r="B35" s="144" t="s">
        <v>313</v>
      </c>
      <c r="C35" s="145">
        <f t="shared" si="0"/>
        <v>27</v>
      </c>
      <c r="D35" s="146">
        <f>+D10-D18</f>
        <v>4113177187.151001</v>
      </c>
      <c r="E35" s="146">
        <f>+E10-E18</f>
        <v>-3267657845.6800003</v>
      </c>
    </row>
    <row r="36" spans="1:5" s="116" customFormat="1" ht="26.4" x14ac:dyDescent="0.25">
      <c r="A36" s="147" t="s">
        <v>83</v>
      </c>
      <c r="B36" s="148" t="s">
        <v>314</v>
      </c>
      <c r="C36" s="149">
        <f t="shared" si="0"/>
        <v>28</v>
      </c>
      <c r="D36" s="150"/>
      <c r="E36" s="150"/>
    </row>
    <row r="37" spans="1:5" s="116" customFormat="1" x14ac:dyDescent="0.25">
      <c r="A37" s="136" t="s">
        <v>85</v>
      </c>
      <c r="B37" s="137" t="s">
        <v>274</v>
      </c>
      <c r="C37" s="138">
        <f t="shared" si="0"/>
        <v>29</v>
      </c>
      <c r="D37" s="140">
        <f>+SUM(D38:D44)</f>
        <v>1304222270.7799997</v>
      </c>
      <c r="E37" s="140">
        <f>+SUM(E38:E44)</f>
        <v>2142459317.8499999</v>
      </c>
    </row>
    <row r="38" spans="1:5" x14ac:dyDescent="0.25">
      <c r="A38" s="141" t="s">
        <v>87</v>
      </c>
      <c r="B38" s="118" t="s">
        <v>315</v>
      </c>
      <c r="C38" s="117">
        <f t="shared" si="0"/>
        <v>30</v>
      </c>
      <c r="D38" s="142"/>
      <c r="E38" s="142"/>
    </row>
    <row r="39" spans="1:5" x14ac:dyDescent="0.25">
      <c r="A39" s="141" t="s">
        <v>97</v>
      </c>
      <c r="B39" s="118" t="s">
        <v>316</v>
      </c>
      <c r="C39" s="117">
        <f t="shared" si="0"/>
        <v>31</v>
      </c>
      <c r="D39" s="142">
        <v>270963151</v>
      </c>
      <c r="E39" s="142"/>
    </row>
    <row r="40" spans="1:5" x14ac:dyDescent="0.25">
      <c r="A40" s="141" t="s">
        <v>113</v>
      </c>
      <c r="B40" s="118" t="s">
        <v>317</v>
      </c>
      <c r="C40" s="117">
        <f t="shared" si="0"/>
        <v>32</v>
      </c>
      <c r="D40" s="142">
        <v>1153720.6099999472</v>
      </c>
      <c r="E40" s="142">
        <v>1415658570</v>
      </c>
    </row>
    <row r="41" spans="1:5" ht="26.4" x14ac:dyDescent="0.25">
      <c r="A41" s="141" t="s">
        <v>138</v>
      </c>
      <c r="B41" s="118" t="s">
        <v>318</v>
      </c>
      <c r="C41" s="117">
        <f t="shared" si="0"/>
        <v>33</v>
      </c>
      <c r="D41" s="142"/>
      <c r="E41" s="142"/>
    </row>
    <row r="42" spans="1:5" ht="26.4" x14ac:dyDescent="0.25">
      <c r="A42" s="141" t="s">
        <v>140</v>
      </c>
      <c r="B42" s="118" t="s">
        <v>319</v>
      </c>
      <c r="C42" s="117">
        <f t="shared" si="0"/>
        <v>34</v>
      </c>
      <c r="D42" s="142">
        <v>45300000</v>
      </c>
      <c r="E42" s="142"/>
    </row>
    <row r="43" spans="1:5" x14ac:dyDescent="0.25">
      <c r="A43" s="141" t="s">
        <v>142</v>
      </c>
      <c r="B43" s="118" t="s">
        <v>320</v>
      </c>
      <c r="C43" s="117">
        <f t="shared" si="0"/>
        <v>35</v>
      </c>
      <c r="D43" s="142">
        <v>958118297.3499999</v>
      </c>
      <c r="E43" s="142">
        <v>690397607.25</v>
      </c>
    </row>
    <row r="44" spans="1:5" x14ac:dyDescent="0.25">
      <c r="A44" s="141" t="s">
        <v>144</v>
      </c>
      <c r="B44" s="118" t="s">
        <v>321</v>
      </c>
      <c r="C44" s="117">
        <f t="shared" si="0"/>
        <v>36</v>
      </c>
      <c r="D44" s="142">
        <v>28687101.82</v>
      </c>
      <c r="E44" s="142">
        <v>36403140.600000001</v>
      </c>
    </row>
    <row r="45" spans="1:5" s="116" customFormat="1" x14ac:dyDescent="0.25">
      <c r="A45" s="136" t="s">
        <v>158</v>
      </c>
      <c r="B45" s="137" t="s">
        <v>284</v>
      </c>
      <c r="C45" s="138">
        <f t="shared" si="0"/>
        <v>37</v>
      </c>
      <c r="D45" s="140">
        <f>+SUM(D46:D50)</f>
        <v>4917733066.6999998</v>
      </c>
      <c r="E45" s="140">
        <f>+SUM(E46:E50)</f>
        <v>74739750.010000005</v>
      </c>
    </row>
    <row r="46" spans="1:5" x14ac:dyDescent="0.25">
      <c r="A46" s="141" t="s">
        <v>160</v>
      </c>
      <c r="B46" s="118" t="s">
        <v>322</v>
      </c>
      <c r="C46" s="117">
        <f t="shared" si="0"/>
        <v>38</v>
      </c>
      <c r="D46" s="142">
        <v>520746422.39999998</v>
      </c>
      <c r="E46" s="142">
        <v>74489750.010000005</v>
      </c>
    </row>
    <row r="47" spans="1:5" x14ac:dyDescent="0.25">
      <c r="A47" s="141" t="s">
        <v>162</v>
      </c>
      <c r="B47" s="118" t="s">
        <v>323</v>
      </c>
      <c r="C47" s="117">
        <f t="shared" si="0"/>
        <v>39</v>
      </c>
      <c r="D47" s="142"/>
      <c r="E47" s="142">
        <v>0</v>
      </c>
    </row>
    <row r="48" spans="1:5" x14ac:dyDescent="0.25">
      <c r="A48" s="141" t="s">
        <v>164</v>
      </c>
      <c r="B48" s="118" t="s">
        <v>324</v>
      </c>
      <c r="C48" s="117">
        <f t="shared" si="0"/>
        <v>40</v>
      </c>
      <c r="D48" s="142">
        <v>4343920144.3000002</v>
      </c>
      <c r="E48" s="142">
        <v>0</v>
      </c>
    </row>
    <row r="49" spans="1:5" ht="26.4" x14ac:dyDescent="0.25">
      <c r="A49" s="141" t="s">
        <v>166</v>
      </c>
      <c r="B49" s="118" t="s">
        <v>325</v>
      </c>
      <c r="C49" s="117">
        <f t="shared" si="0"/>
        <v>41</v>
      </c>
      <c r="D49" s="142"/>
      <c r="E49" s="142">
        <v>0</v>
      </c>
    </row>
    <row r="50" spans="1:5" x14ac:dyDescent="0.25">
      <c r="A50" s="141" t="s">
        <v>168</v>
      </c>
      <c r="B50" s="118" t="s">
        <v>326</v>
      </c>
      <c r="C50" s="117">
        <f t="shared" si="0"/>
        <v>42</v>
      </c>
      <c r="D50" s="142">
        <v>53066500</v>
      </c>
      <c r="E50" s="142">
        <v>250000</v>
      </c>
    </row>
    <row r="51" spans="1:5" s="116" customFormat="1" ht="27" thickBot="1" x14ac:dyDescent="0.3">
      <c r="A51" s="143" t="s">
        <v>178</v>
      </c>
      <c r="B51" s="144" t="s">
        <v>327</v>
      </c>
      <c r="C51" s="145">
        <f t="shared" si="0"/>
        <v>43</v>
      </c>
      <c r="D51" s="146">
        <f>+D37-D45</f>
        <v>-3613510795.9200001</v>
      </c>
      <c r="E51" s="146">
        <f>+E37-E45</f>
        <v>2067719567.8399999</v>
      </c>
    </row>
    <row r="52" spans="1:5" s="116" customFormat="1" ht="26.4" x14ac:dyDescent="0.25">
      <c r="A52" s="147">
        <v>3</v>
      </c>
      <c r="B52" s="148" t="s">
        <v>328</v>
      </c>
      <c r="C52" s="149">
        <f t="shared" si="0"/>
        <v>44</v>
      </c>
      <c r="D52" s="150"/>
      <c r="E52" s="150"/>
    </row>
    <row r="53" spans="1:5" s="116" customFormat="1" x14ac:dyDescent="0.25">
      <c r="A53" s="136" t="s">
        <v>191</v>
      </c>
      <c r="B53" s="137" t="s">
        <v>274</v>
      </c>
      <c r="C53" s="138">
        <f t="shared" si="0"/>
        <v>45</v>
      </c>
      <c r="D53" s="140">
        <f>+SUM(D54:D57)</f>
        <v>2071035525</v>
      </c>
      <c r="E53" s="140">
        <f>+SUM(E54:E57)</f>
        <v>1002861286.5700001</v>
      </c>
    </row>
    <row r="54" spans="1:5" ht="26.4" x14ac:dyDescent="0.25">
      <c r="A54" s="141" t="s">
        <v>329</v>
      </c>
      <c r="B54" s="118" t="s">
        <v>330</v>
      </c>
      <c r="C54" s="117">
        <f t="shared" si="0"/>
        <v>46</v>
      </c>
      <c r="D54" s="142">
        <v>2071035525</v>
      </c>
      <c r="E54" s="142">
        <v>1002861286.5700001</v>
      </c>
    </row>
    <row r="55" spans="1:5" ht="26.4" x14ac:dyDescent="0.25">
      <c r="A55" s="141" t="s">
        <v>331</v>
      </c>
      <c r="B55" s="118" t="s">
        <v>332</v>
      </c>
      <c r="C55" s="117">
        <f t="shared" si="0"/>
        <v>47</v>
      </c>
      <c r="D55" s="142"/>
      <c r="E55" s="142"/>
    </row>
    <row r="56" spans="1:5" x14ac:dyDescent="0.25">
      <c r="A56" s="141" t="s">
        <v>333</v>
      </c>
      <c r="B56" s="118" t="s">
        <v>334</v>
      </c>
      <c r="C56" s="117">
        <f t="shared" si="0"/>
        <v>48</v>
      </c>
      <c r="D56" s="142"/>
      <c r="E56" s="142"/>
    </row>
    <row r="57" spans="1:5" x14ac:dyDescent="0.25">
      <c r="A57" s="141" t="s">
        <v>335</v>
      </c>
      <c r="B57" s="118" t="s">
        <v>250</v>
      </c>
      <c r="C57" s="117"/>
      <c r="D57" s="142"/>
      <c r="E57" s="142"/>
    </row>
    <row r="58" spans="1:5" s="116" customFormat="1" x14ac:dyDescent="0.25">
      <c r="A58" s="136" t="s">
        <v>193</v>
      </c>
      <c r="B58" s="137" t="s">
        <v>284</v>
      </c>
      <c r="C58" s="138">
        <f>+C56+1</f>
        <v>49</v>
      </c>
      <c r="D58" s="140">
        <f>+SUM(D59:D63)</f>
        <v>2800195648.5115004</v>
      </c>
      <c r="E58" s="140">
        <f>+SUM(E59:E63)</f>
        <v>0</v>
      </c>
    </row>
    <row r="59" spans="1:5" ht="26.4" x14ac:dyDescent="0.25">
      <c r="A59" s="141" t="s">
        <v>336</v>
      </c>
      <c r="B59" s="118" t="s">
        <v>337</v>
      </c>
      <c r="C59" s="117">
        <f t="shared" si="0"/>
        <v>50</v>
      </c>
      <c r="D59" s="142">
        <v>1203070856.45</v>
      </c>
      <c r="E59" s="142"/>
    </row>
    <row r="60" spans="1:5" x14ac:dyDescent="0.25">
      <c r="A60" s="141" t="s">
        <v>338</v>
      </c>
      <c r="B60" s="118" t="s">
        <v>339</v>
      </c>
      <c r="C60" s="117">
        <f t="shared" si="0"/>
        <v>51</v>
      </c>
      <c r="D60" s="142">
        <v>100525383.84999999</v>
      </c>
      <c r="E60" s="142"/>
    </row>
    <row r="61" spans="1:5" x14ac:dyDescent="0.25">
      <c r="A61" s="141" t="s">
        <v>340</v>
      </c>
      <c r="B61" s="118" t="s">
        <v>341</v>
      </c>
      <c r="C61" s="117">
        <f t="shared" si="0"/>
        <v>52</v>
      </c>
      <c r="D61" s="142">
        <v>1103475327.21</v>
      </c>
      <c r="E61" s="142"/>
    </row>
    <row r="62" spans="1:5" x14ac:dyDescent="0.25">
      <c r="A62" s="141" t="s">
        <v>342</v>
      </c>
      <c r="B62" s="118" t="s">
        <v>343</v>
      </c>
      <c r="C62" s="117">
        <f t="shared" si="0"/>
        <v>53</v>
      </c>
      <c r="D62" s="142">
        <v>334319720</v>
      </c>
      <c r="E62" s="142"/>
    </row>
    <row r="63" spans="1:5" x14ac:dyDescent="0.25">
      <c r="A63" s="141" t="s">
        <v>344</v>
      </c>
      <c r="B63" s="151" t="s">
        <v>250</v>
      </c>
      <c r="C63" s="152"/>
      <c r="D63" s="142">
        <v>58804361.001500368</v>
      </c>
      <c r="E63" s="142"/>
    </row>
    <row r="64" spans="1:5" s="116" customFormat="1" ht="27" thickBot="1" x14ac:dyDescent="0.3">
      <c r="A64" s="143" t="s">
        <v>195</v>
      </c>
      <c r="B64" s="153" t="s">
        <v>345</v>
      </c>
      <c r="C64" s="154">
        <f>+C62+1</f>
        <v>54</v>
      </c>
      <c r="D64" s="155">
        <f>+D53-D58</f>
        <v>-729160123.51150036</v>
      </c>
      <c r="E64" s="155">
        <f>+E53-E58</f>
        <v>1002861286.5700001</v>
      </c>
    </row>
    <row r="65" spans="1:21" s="116" customFormat="1" ht="13.8" thickBot="1" x14ac:dyDescent="0.3">
      <c r="A65" s="156">
        <v>4</v>
      </c>
      <c r="B65" s="157" t="s">
        <v>346</v>
      </c>
      <c r="C65" s="158">
        <f t="shared" si="0"/>
        <v>55</v>
      </c>
      <c r="D65" s="159">
        <f>+D35+D51+D64</f>
        <v>-229493732.28049946</v>
      </c>
      <c r="E65" s="159">
        <f>+E35+E51+E64</f>
        <v>-197076991.27000034</v>
      </c>
    </row>
    <row r="66" spans="1:21" s="116" customFormat="1" ht="27" thickBot="1" x14ac:dyDescent="0.3">
      <c r="A66" s="160">
        <v>5</v>
      </c>
      <c r="B66" s="157" t="s">
        <v>347</v>
      </c>
      <c r="C66" s="158">
        <f t="shared" si="0"/>
        <v>56</v>
      </c>
      <c r="D66" s="161">
        <v>1089890481.2704997</v>
      </c>
      <c r="E66" s="159">
        <f>+D67</f>
        <v>860396748.99000025</v>
      </c>
    </row>
    <row r="67" spans="1:21" s="116" customFormat="1" ht="27" thickBot="1" x14ac:dyDescent="0.3">
      <c r="A67" s="160">
        <v>6</v>
      </c>
      <c r="B67" s="162" t="s">
        <v>348</v>
      </c>
      <c r="C67" s="163">
        <f t="shared" si="0"/>
        <v>57</v>
      </c>
      <c r="D67" s="164">
        <f>+D65+D66</f>
        <v>860396748.99000025</v>
      </c>
      <c r="E67" s="164">
        <f>+E65+E66</f>
        <v>663319757.71999991</v>
      </c>
    </row>
    <row r="68" spans="1:21" ht="25.5" customHeight="1" x14ac:dyDescent="0.25">
      <c r="D68" s="166" t="str">
        <f>IF(D67=[2]i.04101!D16,"","ДҮН ЗӨРҮҮТЭЙ БАЙНА:")</f>
        <v/>
      </c>
      <c r="E68" s="166" t="str">
        <f>IF(E67=[2]i.04101!E16,"","ДҮН ЗӨРҮҮТЭЙ БАЙНА:")</f>
        <v/>
      </c>
    </row>
    <row r="69" spans="1:21" x14ac:dyDescent="0.25">
      <c r="D69" s="167">
        <f>+D67-[2]i.04101!D16</f>
        <v>0</v>
      </c>
      <c r="E69" s="167">
        <f>+E67-[2]i.04101!E16</f>
        <v>0</v>
      </c>
    </row>
    <row r="71" spans="1:21" x14ac:dyDescent="0.25">
      <c r="A71" s="102"/>
      <c r="B71" s="129" t="str">
        <f>+[2]i.04108!C32</f>
        <v>тамга тэмдэг</v>
      </c>
      <c r="C71" s="102"/>
    </row>
    <row r="72" spans="1:21" s="4" customFormat="1" ht="15" customHeight="1" x14ac:dyDescent="0.25">
      <c r="A72" s="102"/>
      <c r="B72" s="102"/>
      <c r="C72" s="102"/>
      <c r="D72" s="102"/>
      <c r="E72" s="102"/>
    </row>
    <row r="73" spans="1:21" s="4" customFormat="1" ht="15" customHeight="1" x14ac:dyDescent="0.25">
      <c r="A73" s="127"/>
      <c r="B73" s="102" t="str">
        <f>+[2]i.04108!C34</f>
        <v xml:space="preserve">ТАЙЛАН ГАРГАСАН:    </v>
      </c>
      <c r="C73" s="102"/>
      <c r="D73" s="102"/>
      <c r="E73" s="102"/>
    </row>
    <row r="74" spans="1:21" customFormat="1" ht="14.4" x14ac:dyDescent="0.3">
      <c r="A74" s="102"/>
      <c r="B74" s="102"/>
      <c r="C74" s="102"/>
      <c r="D74" s="102"/>
      <c r="E74" s="102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customFormat="1" ht="14.4" x14ac:dyDescent="0.3">
      <c r="A75" s="102"/>
      <c r="B75" s="102" t="str">
        <f>+[2]i.04108!C36</f>
        <v xml:space="preserve"> Гүйцэтгэх захирал</v>
      </c>
      <c r="C75" s="102" t="str">
        <f>+[2]i.04108!D36</f>
        <v xml:space="preserve">/…............................./   </v>
      </c>
      <c r="D75" s="102"/>
      <c r="E75" s="102" t="str">
        <f>+[2]i.04108!F36</f>
        <v>/................................./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customFormat="1" ht="14.4" x14ac:dyDescent="0.3">
      <c r="A76" s="14"/>
      <c r="B76" s="102"/>
      <c r="C76" s="102"/>
      <c r="D76" s="102"/>
      <c r="E76" s="10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customFormat="1" ht="14.4" x14ac:dyDescent="0.3">
      <c r="A77" s="5"/>
      <c r="B77" s="102" t="str">
        <f>+[2]i.04108!C38</f>
        <v xml:space="preserve"> Ерөнхий нягтлан бодогч  </v>
      </c>
      <c r="C77" s="102" t="str">
        <f>+[2]i.04108!D38</f>
        <v>/…........................../</v>
      </c>
      <c r="D77" s="102"/>
      <c r="E77" s="102" t="str">
        <f>+[2]i.04108!F38</f>
        <v>/................................/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x14ac:dyDescent="0.25">
      <c r="B78" s="102"/>
      <c r="C78" s="102"/>
    </row>
    <row r="79" spans="1:21" x14ac:dyDescent="0.25">
      <c r="B79" s="102" t="str">
        <f>+[2]i.04108!C40</f>
        <v>...................................................</v>
      </c>
      <c r="C79" s="102" t="str">
        <f>+[2]i.04108!D40</f>
        <v xml:space="preserve">/................................../   </v>
      </c>
      <c r="E79" s="102" t="str">
        <f>+[2]i.04108!F40</f>
        <v>/................................/</v>
      </c>
    </row>
    <row r="80" spans="1:21" x14ac:dyDescent="0.25">
      <c r="B80" s="102"/>
    </row>
    <row r="81" spans="2:2" x14ac:dyDescent="0.25">
      <c r="B81" s="102"/>
    </row>
    <row r="82" spans="2:2" x14ac:dyDescent="0.25">
      <c r="B82" s="102"/>
    </row>
    <row r="83" spans="2:2" x14ac:dyDescent="0.25">
      <c r="B83" s="102"/>
    </row>
    <row r="84" spans="2:2" x14ac:dyDescent="0.25">
      <c r="B84" s="102"/>
    </row>
    <row r="85" spans="2:2" x14ac:dyDescent="0.25">
      <c r="B85" s="102"/>
    </row>
  </sheetData>
  <mergeCells count="4">
    <mergeCell ref="C1:E1"/>
    <mergeCell ref="A3:E3"/>
    <mergeCell ref="A5:B5"/>
    <mergeCell ref="C5:E5"/>
  </mergeCells>
  <dataValidations count="1">
    <dataValidation type="decimal" allowBlank="1" showInputMessage="1" showErrorMessage="1" sqref="D9:E67" xr:uid="{00000000-0002-0000-0300-000000000000}">
      <formula1>0</formula1>
      <formula2>1E+38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СБД</vt:lpstr>
      <vt:lpstr>ОДТ</vt:lpstr>
      <vt:lpstr>ӨӨТ</vt:lpstr>
      <vt:lpstr>МГТ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Мөнхбаатар.М</dc:creator>
  <cp:lastModifiedBy>Manaljav</cp:lastModifiedBy>
  <dcterms:created xsi:type="dcterms:W3CDTF">2015-06-05T18:17:20Z</dcterms:created>
  <dcterms:modified xsi:type="dcterms:W3CDTF">2023-07-24T08:23:47Z</dcterms:modified>
</cp:coreProperties>
</file>