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_FilterDatabase" localSheetId="0" hidden="1">'Sheet1'!$E$15:$F$70</definedName>
    <definedName name="_xlnm.Print_Area" localSheetId="0">'Sheet1'!$A$1:$O$73</definedName>
  </definedNames>
  <calcPr calcId="152511"/>
</workbook>
</file>

<file path=xl/sharedStrings.xml><?xml version="1.0" encoding="utf-8"?>
<sst xmlns="http://schemas.openxmlformats.org/spreadsheetml/2006/main" count="218" uniqueCount="124">
  <si>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</si>
  <si>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</si>
  <si>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</si>
  <si>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</si>
  <si>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</si>
  <si>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</si>
  <si>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</si>
  <si>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</si>
  <si>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</si>
  <si>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</si>
  <si>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</si>
  <si>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</si>
  <si>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</si>
  <si>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</si>
  <si>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</si>
  <si>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</si>
  <si>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</si>
  <si>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</si>
  <si>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</si>
  <si>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</si>
  <si>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</si>
  <si>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</si>
  <si>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</si>
  <si>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</si>
  <si>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</si>
  <si>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</si>
  <si>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</si>
  <si>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</si>
  <si>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</si>
  <si>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</si>
  <si>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</si>
  <si>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</si>
  <si>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</si>
  <si>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</si>
  <si>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</si>
  <si>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</si>
  <si>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</si>
  <si>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</si>
  <si>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</si>
  <si>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</si>
  <si>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</si>
  <si>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</si>
  <si>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</si>
  <si>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</si>
  <si>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</si>
  <si>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</si>
  <si>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</si>
  <si>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</si>
  <si>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</si>
  <si>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</si>
  <si>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</si>
  <si>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</si>
  <si>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</si>
  <si>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</si>
  <si>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</si>
  <si>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</si>
  <si>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</si>
  <si>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</si>
  <si>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</si>
  <si>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</si>
  <si>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</si>
  <si>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</si>
  <si>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</si>
  <si>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</si>
  <si>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</si>
  <si>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</si>
  <si>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</si>
  <si>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</si>
  <si>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</si>
  <si>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</si>
  <si>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RISM</t>
  </si>
  <si>
    <t>RHINOS INVESTMENT</t>
  </si>
  <si>
    <t>MOHU</t>
  </si>
  <si>
    <t>ARD SECURITIES</t>
  </si>
  <si>
    <t>ARD CAPITAL GROUP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</si>
  <si>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</si>
  <si>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</si>
  <si>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</si>
  <si>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</si>
  <si>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</si>
  <si>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</si>
  <si>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</si>
  <si>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</si>
  <si>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</si>
  <si>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</si>
  <si>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</si>
  <si>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</si>
  <si>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</si>
  <si>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</si>
  <si>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</si>
  <si>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</si>
  <si>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</si>
  <si>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</si>
  <si>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</si>
  <si>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</si>
  <si>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</si>
  <si>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</si>
  <si>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</si>
  <si>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</si>
  <si>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</si>
  <si>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</si>
  <si>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</si>
  <si>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</si>
  <si>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</si>
  <si>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</si>
  <si>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</si>
  <si>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</si>
  <si>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</si>
  <si>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</si>
  <si>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</si>
  <si>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</si>
  <si>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</si>
  <si>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</si>
  <si>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</si>
  <si>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</si>
  <si>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</si>
  <si>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IPOs</t>
  </si>
  <si>
    <t>Equity / Investment fund</t>
  </si>
  <si>
    <t>Trading value of January</t>
  </si>
  <si>
    <t>Trading value in 2021</t>
  </si>
  <si>
    <t>As of January 31, 2022</t>
  </si>
  <si>
    <t>STOK</t>
  </si>
  <si>
    <t>STOCKLAB SECURITIES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</si>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</sst>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3" borderId="2" xfId="18" applyFont="1" applyFill="1" applyBorder="1" applyAlignment="1">
      <alignment horizontal="center" vertical="center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2" fillId="2" borderId="2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3" borderId="3" xfId="18" applyFont="1" applyFill="1" applyBorder="1" applyAlignment="1">
      <alignment horizontal="center" vertical="center"/>
    </xf>
    <xf numFmtId="9" fontId="8" fillId="3" borderId="5" xfId="15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18" applyFont="1" applyFill="1" applyBorder="1" applyAlignment="1">
      <alignment horizontal="center" vertical="center" wrapText="1"/>
    </xf>
    <xf numFmtId="43" fontId="7" fillId="3" borderId="2" xfId="18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7452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25793</v>
          </cell>
          <cell r="E8">
            <v>6514771.31</v>
          </cell>
          <cell r="F8">
            <v>14825</v>
          </cell>
          <cell r="G8">
            <v>7569435</v>
          </cell>
          <cell r="H8">
            <v>14084206.309999999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550</v>
          </cell>
          <cell r="E9">
            <v>1758415.4</v>
          </cell>
          <cell r="F9">
            <v>5890</v>
          </cell>
          <cell r="G9">
            <v>6007945.16</v>
          </cell>
          <cell r="H9">
            <v>7766360.5600000005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891848</v>
          </cell>
          <cell r="E10">
            <v>359940358.88</v>
          </cell>
          <cell r="F10">
            <v>696517</v>
          </cell>
          <cell r="G10">
            <v>209025083.48</v>
          </cell>
          <cell r="H10">
            <v>568965442.36</v>
          </cell>
          <cell r="I10">
            <v>588</v>
          </cell>
          <cell r="J10">
            <v>58590800</v>
          </cell>
          <cell r="K10">
            <v>2070</v>
          </cell>
          <cell r="L10">
            <v>206788850</v>
          </cell>
          <cell r="M10">
            <v>265379650</v>
          </cell>
        </row>
        <row r="11">
          <cell r="B11" t="str">
            <v>ARGB</v>
          </cell>
          <cell r="C11" t="str">
            <v>Аргай бэст ХХК</v>
          </cell>
          <cell r="D11">
            <v>167285</v>
          </cell>
          <cell r="E11">
            <v>26836897.09</v>
          </cell>
          <cell r="F11">
            <v>23639</v>
          </cell>
          <cell r="G11">
            <v>14026494.42</v>
          </cell>
          <cell r="H11">
            <v>40863391.51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80000</v>
          </cell>
          <cell r="G12">
            <v>2715354.96</v>
          </cell>
          <cell r="H12">
            <v>2715354.96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2377294</v>
          </cell>
          <cell r="E13">
            <v>1258626696.27</v>
          </cell>
          <cell r="F13">
            <v>3786515</v>
          </cell>
          <cell r="G13">
            <v>2209908207.97</v>
          </cell>
          <cell r="H13">
            <v>3468534904.24</v>
          </cell>
          <cell r="I13">
            <v>215</v>
          </cell>
          <cell r="J13">
            <v>60317714.5</v>
          </cell>
          <cell r="K13">
            <v>0</v>
          </cell>
          <cell r="L13">
            <v>0</v>
          </cell>
          <cell r="M13">
            <v>60317714.5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325</v>
          </cell>
          <cell r="E15">
            <v>2162620</v>
          </cell>
          <cell r="F15">
            <v>48</v>
          </cell>
          <cell r="G15">
            <v>2065460</v>
          </cell>
          <cell r="H15">
            <v>4228080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6300</v>
          </cell>
          <cell r="E17">
            <v>779387</v>
          </cell>
          <cell r="F17">
            <v>475</v>
          </cell>
          <cell r="G17">
            <v>385950</v>
          </cell>
          <cell r="H17">
            <v>1165337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BUMB</v>
          </cell>
          <cell r="C18" t="str">
            <v>Бумбат-Алтай ХХК</v>
          </cell>
          <cell r="D18">
            <v>555172</v>
          </cell>
          <cell r="E18">
            <v>225013158.8</v>
          </cell>
          <cell r="F18">
            <v>541843</v>
          </cell>
          <cell r="G18">
            <v>368675953.09</v>
          </cell>
          <cell r="H18">
            <v>593689111.89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990266</v>
          </cell>
          <cell r="E19">
            <v>377276974.91</v>
          </cell>
          <cell r="F19">
            <v>1048755</v>
          </cell>
          <cell r="G19">
            <v>225043723.28</v>
          </cell>
          <cell r="H19">
            <v>602320698.19</v>
          </cell>
          <cell r="I19">
            <v>0</v>
          </cell>
          <cell r="J19">
            <v>0</v>
          </cell>
          <cell r="K19">
            <v>200</v>
          </cell>
          <cell r="L19">
            <v>56130052</v>
          </cell>
          <cell r="M19">
            <v>56130052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DELG</v>
          </cell>
          <cell r="C22" t="str">
            <v>Дэлгэрхангай секюритиз ХХК</v>
          </cell>
          <cell r="D22">
            <v>6536</v>
          </cell>
          <cell r="E22">
            <v>1272860</v>
          </cell>
          <cell r="F22">
            <v>123131</v>
          </cell>
          <cell r="G22">
            <v>71659650.75</v>
          </cell>
          <cell r="H22">
            <v>72932510.75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DOMI</v>
          </cell>
          <cell r="C23" t="str">
            <v>Домикс сек ҮЦК ХХК</v>
          </cell>
          <cell r="D23">
            <v>19647</v>
          </cell>
          <cell r="E23">
            <v>3825730.43</v>
          </cell>
          <cell r="F23">
            <v>7863</v>
          </cell>
          <cell r="G23">
            <v>3282923.24</v>
          </cell>
          <cell r="H23">
            <v>7108653.67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DRBR</v>
          </cell>
          <cell r="C24" t="str">
            <v>Дархан брокер ХХК</v>
          </cell>
          <cell r="D24">
            <v>11558</v>
          </cell>
          <cell r="E24">
            <v>1527396</v>
          </cell>
          <cell r="F24">
            <v>3580</v>
          </cell>
          <cell r="G24">
            <v>28160200</v>
          </cell>
          <cell r="H24">
            <v>29687596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130670</v>
          </cell>
          <cell r="E27">
            <v>11765711</v>
          </cell>
          <cell r="F27">
            <v>2</v>
          </cell>
          <cell r="G27">
            <v>147010</v>
          </cell>
          <cell r="H27">
            <v>11912721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GAUL</v>
          </cell>
          <cell r="C28" t="str">
            <v>Гаүли ХХК</v>
          </cell>
          <cell r="D28">
            <v>170680</v>
          </cell>
          <cell r="E28">
            <v>108988825.58</v>
          </cell>
          <cell r="F28">
            <v>23702</v>
          </cell>
          <cell r="G28">
            <v>21299529.14</v>
          </cell>
          <cell r="H28">
            <v>130288354.72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203072</v>
          </cell>
          <cell r="E29">
            <v>40066833.88</v>
          </cell>
          <cell r="F29">
            <v>349447</v>
          </cell>
          <cell r="G29">
            <v>61071188.34</v>
          </cell>
          <cell r="H29">
            <v>101138022.22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GDSC</v>
          </cell>
          <cell r="C30" t="str">
            <v>Гүүдсек ХХК</v>
          </cell>
          <cell r="D30">
            <v>65601</v>
          </cell>
          <cell r="E30">
            <v>48726594.78</v>
          </cell>
          <cell r="F30">
            <v>50020</v>
          </cell>
          <cell r="G30">
            <v>41163757.9</v>
          </cell>
          <cell r="H30">
            <v>89890352.68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GLMT</v>
          </cell>
          <cell r="C31" t="str">
            <v>Голомт Капитал ХХК</v>
          </cell>
          <cell r="D31">
            <v>2143543</v>
          </cell>
          <cell r="E31">
            <v>887331407.43</v>
          </cell>
          <cell r="F31">
            <v>10229216</v>
          </cell>
          <cell r="G31">
            <v>2090397840.55</v>
          </cell>
          <cell r="H31">
            <v>2977729247.98</v>
          </cell>
          <cell r="I31">
            <v>10000</v>
          </cell>
          <cell r="J31">
            <v>2849340000</v>
          </cell>
          <cell r="K31">
            <v>10015</v>
          </cell>
          <cell r="L31">
            <v>2853527662.5</v>
          </cell>
          <cell r="M31">
            <v>5702867662.5</v>
          </cell>
        </row>
        <row r="32">
          <cell r="B32" t="str">
            <v>GNDX</v>
          </cell>
          <cell r="C32" t="str">
            <v>Гендекс ХХК</v>
          </cell>
          <cell r="D32">
            <v>48098</v>
          </cell>
          <cell r="E32">
            <v>35962694</v>
          </cell>
          <cell r="F32">
            <v>298166</v>
          </cell>
          <cell r="G32">
            <v>542741582</v>
          </cell>
          <cell r="H32">
            <v>578704276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1304</v>
          </cell>
          <cell r="E33">
            <v>1730345.5</v>
          </cell>
          <cell r="F33">
            <v>0</v>
          </cell>
          <cell r="G33">
            <v>0</v>
          </cell>
          <cell r="H33">
            <v>1730345.5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29627</v>
          </cell>
          <cell r="E34">
            <v>109024494</v>
          </cell>
          <cell r="F34">
            <v>37743</v>
          </cell>
          <cell r="G34">
            <v>103485082.2</v>
          </cell>
          <cell r="H34">
            <v>212509576.2</v>
          </cell>
          <cell r="I34">
            <v>8000</v>
          </cell>
          <cell r="J34">
            <v>794400000</v>
          </cell>
          <cell r="K34">
            <v>8000</v>
          </cell>
          <cell r="L34">
            <v>794400000</v>
          </cell>
          <cell r="M34">
            <v>1588800000</v>
          </cell>
        </row>
        <row r="35">
          <cell r="B35" t="str">
            <v>LFTI</v>
          </cell>
          <cell r="C35" t="str">
            <v>Лайфтайм инвестмент ХХК</v>
          </cell>
          <cell r="D35">
            <v>5653</v>
          </cell>
          <cell r="E35">
            <v>42106735</v>
          </cell>
          <cell r="F35">
            <v>2000</v>
          </cell>
          <cell r="G35">
            <v>254000</v>
          </cell>
          <cell r="H35">
            <v>42360735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MERG</v>
          </cell>
          <cell r="C36" t="str">
            <v>Мэргэн санаа ХХК</v>
          </cell>
          <cell r="D36">
            <v>13111</v>
          </cell>
          <cell r="E36">
            <v>4417323</v>
          </cell>
          <cell r="F36">
            <v>6600</v>
          </cell>
          <cell r="G36">
            <v>7769920.42</v>
          </cell>
          <cell r="H36">
            <v>12187243.42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964444</v>
          </cell>
          <cell r="E37">
            <v>606970416.02</v>
          </cell>
          <cell r="F37">
            <v>3222620</v>
          </cell>
          <cell r="G37">
            <v>2286468554.78</v>
          </cell>
          <cell r="H37">
            <v>2893438970.8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MICC</v>
          </cell>
          <cell r="C38" t="str">
            <v>Эм Ай Си Си ХХК</v>
          </cell>
          <cell r="D38">
            <v>402373</v>
          </cell>
          <cell r="E38">
            <v>80651274.21</v>
          </cell>
          <cell r="F38">
            <v>253114</v>
          </cell>
          <cell r="G38">
            <v>89006231.51</v>
          </cell>
          <cell r="H38">
            <v>169657505.72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MNET</v>
          </cell>
          <cell r="C39" t="str">
            <v>Ард секюритиз ХХК</v>
          </cell>
          <cell r="D39">
            <v>4958563</v>
          </cell>
          <cell r="E39">
            <v>13577788420</v>
          </cell>
          <cell r="F39">
            <v>3937849</v>
          </cell>
          <cell r="G39">
            <v>12396365905.09</v>
          </cell>
          <cell r="H39">
            <v>25974154325.09</v>
          </cell>
          <cell r="I39">
            <v>0</v>
          </cell>
          <cell r="J39">
            <v>0</v>
          </cell>
          <cell r="K39">
            <v>43</v>
          </cell>
          <cell r="L39">
            <v>4283600</v>
          </cell>
          <cell r="M39">
            <v>4283600</v>
          </cell>
        </row>
        <row r="40">
          <cell r="B40" t="str">
            <v>MOHU</v>
          </cell>
          <cell r="C40" t="str">
            <v>Монгол хувьцаа ХХК</v>
          </cell>
          <cell r="D40">
            <v>28507</v>
          </cell>
          <cell r="E40">
            <v>17042239.2</v>
          </cell>
          <cell r="F40">
            <v>0</v>
          </cell>
          <cell r="G40">
            <v>0</v>
          </cell>
          <cell r="H40">
            <v>17042239.2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183128</v>
          </cell>
          <cell r="E43">
            <v>40305279.8</v>
          </cell>
          <cell r="F43">
            <v>127657</v>
          </cell>
          <cell r="G43">
            <v>35058026.59</v>
          </cell>
          <cell r="H43">
            <v>75363306.39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87478</v>
          </cell>
          <cell r="E44">
            <v>164036594.19</v>
          </cell>
          <cell r="F44">
            <v>152435</v>
          </cell>
          <cell r="G44">
            <v>43455431.68</v>
          </cell>
          <cell r="H44">
            <v>207492025.87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131284</v>
          </cell>
          <cell r="E45">
            <v>107392513.71</v>
          </cell>
          <cell r="F45">
            <v>271632</v>
          </cell>
          <cell r="G45">
            <v>133903473.01</v>
          </cell>
          <cell r="H45">
            <v>241295986.72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883477</v>
          </cell>
          <cell r="E46">
            <v>140496544</v>
          </cell>
          <cell r="F46">
            <v>52963</v>
          </cell>
          <cell r="G46">
            <v>16067950.1</v>
          </cell>
          <cell r="H46">
            <v>156564494.1</v>
          </cell>
          <cell r="I46">
            <v>2033</v>
          </cell>
          <cell r="J46">
            <v>203281600</v>
          </cell>
          <cell r="K46">
            <v>503</v>
          </cell>
          <cell r="L46">
            <v>50300000</v>
          </cell>
          <cell r="M46">
            <v>253581600</v>
          </cell>
        </row>
        <row r="47">
          <cell r="B47" t="str">
            <v>SANR</v>
          </cell>
          <cell r="C47" t="str">
            <v>Санар ХХК</v>
          </cell>
          <cell r="D47">
            <v>3016</v>
          </cell>
          <cell r="E47">
            <v>2137100</v>
          </cell>
          <cell r="F47">
            <v>5547</v>
          </cell>
          <cell r="G47">
            <v>7608492</v>
          </cell>
          <cell r="H47">
            <v>9745592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SECP</v>
          </cell>
          <cell r="C48" t="str">
            <v>СИКАП</v>
          </cell>
          <cell r="D48">
            <v>11119</v>
          </cell>
          <cell r="E48">
            <v>2496223.42</v>
          </cell>
          <cell r="F48">
            <v>160943</v>
          </cell>
          <cell r="G48">
            <v>20895072.8</v>
          </cell>
          <cell r="H48">
            <v>23391296.22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SGC</v>
          </cell>
          <cell r="C49" t="str">
            <v>Эс Жи Капитал ХХК</v>
          </cell>
          <cell r="D49">
            <v>116800</v>
          </cell>
          <cell r="E49">
            <v>9928000</v>
          </cell>
          <cell r="F49">
            <v>253331</v>
          </cell>
          <cell r="G49">
            <v>22087160</v>
          </cell>
          <cell r="H49">
            <v>32015160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652274</v>
          </cell>
          <cell r="E51">
            <v>253180214.99</v>
          </cell>
          <cell r="F51">
            <v>706382</v>
          </cell>
          <cell r="G51">
            <v>263154276.48</v>
          </cell>
          <cell r="H51">
            <v>516334491.47</v>
          </cell>
          <cell r="I51">
            <v>0</v>
          </cell>
          <cell r="J51">
            <v>0</v>
          </cell>
          <cell r="K51">
            <v>5</v>
          </cell>
          <cell r="L51">
            <v>499950</v>
          </cell>
          <cell r="M51">
            <v>499950</v>
          </cell>
        </row>
        <row r="52">
          <cell r="B52" t="str">
            <v>STOK</v>
          </cell>
          <cell r="C52" t="str">
            <v>Стоклаб секьюритиз ҮЦК</v>
          </cell>
          <cell r="D52">
            <v>49558</v>
          </cell>
          <cell r="E52">
            <v>9589245</v>
          </cell>
          <cell r="F52">
            <v>38393</v>
          </cell>
          <cell r="G52">
            <v>24422163.9</v>
          </cell>
          <cell r="H52">
            <v>34011408.9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TABO</v>
          </cell>
          <cell r="C53" t="str">
            <v>Таван богд ХХК</v>
          </cell>
          <cell r="D53">
            <v>14010</v>
          </cell>
          <cell r="E53">
            <v>4803500</v>
          </cell>
          <cell r="F53">
            <v>2461</v>
          </cell>
          <cell r="G53">
            <v>18407500</v>
          </cell>
          <cell r="H53">
            <v>23211000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TCHB</v>
          </cell>
          <cell r="C54" t="str">
            <v>Тулгат чандмань баян ХХК</v>
          </cell>
          <cell r="D54">
            <v>1741971</v>
          </cell>
          <cell r="E54">
            <v>404820110</v>
          </cell>
          <cell r="F54">
            <v>1768351</v>
          </cell>
          <cell r="G54">
            <v>452172123.08</v>
          </cell>
          <cell r="H54">
            <v>856992233.0799999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TDB</v>
          </cell>
          <cell r="C55" t="str">
            <v>Ти Ди Би Капитал ХХК</v>
          </cell>
          <cell r="D55">
            <v>1459827</v>
          </cell>
          <cell r="E55">
            <v>611554747.34</v>
          </cell>
          <cell r="F55">
            <v>1048556</v>
          </cell>
          <cell r="G55">
            <v>337662031.73</v>
          </cell>
          <cell r="H55">
            <v>949216779.07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TNGR</v>
          </cell>
          <cell r="C56" t="str">
            <v>Тэнгэр капитал ХХК</v>
          </cell>
          <cell r="D56">
            <v>19783</v>
          </cell>
          <cell r="E56">
            <v>16666794.13</v>
          </cell>
          <cell r="F56">
            <v>7044</v>
          </cell>
          <cell r="G56">
            <v>6821587</v>
          </cell>
          <cell r="H56">
            <v>23488381.130000003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TTOL</v>
          </cell>
          <cell r="C57" t="str">
            <v>Апекс Капитал ҮЦК</v>
          </cell>
          <cell r="D57">
            <v>7202537</v>
          </cell>
          <cell r="E57">
            <v>17040193844.1</v>
          </cell>
          <cell r="F57">
            <v>5627104</v>
          </cell>
          <cell r="G57">
            <v>15574974400.21</v>
          </cell>
          <cell r="H57">
            <v>32615168244.309998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UNDR</v>
          </cell>
          <cell r="C58" t="str">
            <v>Өндөрхаан инвест ХХК</v>
          </cell>
          <cell r="D58">
            <v>15525</v>
          </cell>
          <cell r="E58">
            <v>2725224.4</v>
          </cell>
          <cell r="F58">
            <v>6142</v>
          </cell>
          <cell r="G58">
            <v>7576029.7</v>
          </cell>
          <cell r="H58">
            <v>10301254.1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ZGB</v>
          </cell>
          <cell r="C59" t="str">
            <v>Таван Богд Капитал ХХК</v>
          </cell>
          <cell r="D59">
            <v>9451059</v>
          </cell>
          <cell r="E59">
            <v>1520567954.56</v>
          </cell>
          <cell r="F59">
            <v>1294233</v>
          </cell>
          <cell r="G59">
            <v>402966048.59</v>
          </cell>
          <cell r="H59">
            <v>1923534003.1499999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ZRGD</v>
          </cell>
          <cell r="C60" t="str">
            <v>Зэргэд ХХК</v>
          </cell>
          <cell r="D60">
            <v>60387</v>
          </cell>
          <cell r="E60">
            <v>19408094.7</v>
          </cell>
          <cell r="F60">
            <v>34319</v>
          </cell>
          <cell r="G60">
            <v>32481813.88</v>
          </cell>
          <cell r="H60">
            <v>51889908.58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36301053</v>
          </cell>
          <cell r="E61">
            <v>38188410564.02999</v>
          </cell>
          <cell r="F61">
            <v>36301053</v>
          </cell>
          <cell r="G61">
            <v>38188410564.02999</v>
          </cell>
          <cell r="H61">
            <v>76376821128.05998</v>
          </cell>
          <cell r="I61">
            <v>20836</v>
          </cell>
          <cell r="J61">
            <v>3965930114.5</v>
          </cell>
          <cell r="K61">
            <v>20836</v>
          </cell>
          <cell r="L61">
            <v>3965930114.5</v>
          </cell>
          <cell r="M61">
            <v>7931860229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22080</v>
          </cell>
          <cell r="AC11">
            <v>11720855.22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168035</v>
          </cell>
          <cell r="AC12">
            <v>111396693.04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3912</v>
          </cell>
          <cell r="AC17">
            <v>2358570</v>
          </cell>
          <cell r="AD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1830900</v>
          </cell>
          <cell r="AC20">
            <v>195776304.95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7331118</v>
          </cell>
          <cell r="AC21">
            <v>273419703.95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127781</v>
          </cell>
          <cell r="AC23">
            <v>18642617.15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16928</v>
          </cell>
          <cell r="AC26">
            <v>7941347.2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11351</v>
          </cell>
          <cell r="AC27">
            <v>6262708.83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1041740</v>
          </cell>
          <cell r="AC31">
            <v>225982732.43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109802</v>
          </cell>
          <cell r="AC32">
            <v>18348648.74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63117</v>
          </cell>
          <cell r="AC33">
            <v>25278061.14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438962</v>
          </cell>
          <cell r="AC34">
            <v>82625841.22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2404238</v>
          </cell>
          <cell r="AC37">
            <v>5429057502</v>
          </cell>
          <cell r="AD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140469</v>
          </cell>
          <cell r="AC40">
            <v>45453289.17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924241</v>
          </cell>
          <cell r="AC42">
            <v>272888265.15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366457</v>
          </cell>
          <cell r="AC47">
            <v>93213655.78999999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5959</v>
          </cell>
          <cell r="AC48">
            <v>5652426.1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1644542</v>
          </cell>
          <cell r="AC49">
            <v>66248308.89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85415</v>
          </cell>
          <cell r="AC50">
            <v>19256345.2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456130</v>
          </cell>
          <cell r="AC55">
            <v>9211799.559999999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766773</v>
          </cell>
          <cell r="AC57">
            <v>158963581.49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47101458</v>
          </cell>
          <cell r="AC63">
            <v>10270255912.579998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5"/>
  <sheetViews>
    <sheetView tabSelected="1" view="pageBreakPreview" zoomScale="70" zoomScaleSheetLayoutView="70" workbookViewId="0" topLeftCell="A1">
      <pane xSplit="3" ySplit="15" topLeftCell="D64" activePane="bottomRight" state="frozen"/>
      <selection pane="topRight" activeCell="D1" sqref="D1"/>
      <selection pane="bottomLeft" activeCell="A16" sqref="A16"/>
      <selection pane="bottomRight" activeCell="J42" sqref="J42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15.8515625" style="3" customWidth="1"/>
    <col min="9" max="9" width="20.421875" style="1" customWidth="1"/>
    <col min="10" max="10" width="21.28125" style="1" customWidth="1"/>
    <col min="11" max="11" width="16.57421875" style="1" customWidth="1"/>
    <col min="12" max="12" width="20.28125" style="1" bestFit="1" customWidth="1"/>
    <col min="13" max="13" width="21.8515625" style="1" customWidth="1"/>
    <col min="14" max="14" width="24.421875" style="1" customWidth="1"/>
    <col min="15" max="15" width="16.71093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2" ht="15.75">
      <c r="I7" s="5"/>
      <c r="J7" s="5"/>
      <c r="K7" s="5"/>
      <c r="L7" s="5"/>
    </row>
    <row r="8" spans="8:13" ht="15.75">
      <c r="H8" s="6"/>
      <c r="I8" s="7"/>
      <c r="J8" s="7"/>
      <c r="K8" s="7"/>
      <c r="L8" s="7"/>
      <c r="M8" s="7"/>
    </row>
    <row r="9" spans="2:15" ht="15" customHeight="1">
      <c r="B9" s="21"/>
      <c r="D9" s="41" t="s">
        <v>56</v>
      </c>
      <c r="E9" s="41"/>
      <c r="F9" s="41"/>
      <c r="G9" s="41"/>
      <c r="H9" s="41"/>
      <c r="I9" s="41"/>
      <c r="J9" s="41"/>
      <c r="K9" s="41"/>
      <c r="L9" s="33"/>
      <c r="M9" s="8"/>
      <c r="N9" s="8"/>
      <c r="O9" s="8"/>
    </row>
    <row r="10" ht="15.75"/>
    <row r="11" spans="13:15" ht="15" customHeight="1" thickBot="1">
      <c r="M11" s="23"/>
      <c r="N11" s="38" t="s">
        <v>120</v>
      </c>
      <c r="O11" s="38"/>
    </row>
    <row r="12" spans="1:15" ht="14.45" customHeight="1">
      <c r="A12" s="48" t="s">
        <v>0</v>
      </c>
      <c r="B12" s="50" t="s">
        <v>48</v>
      </c>
      <c r="C12" s="50" t="s">
        <v>49</v>
      </c>
      <c r="D12" s="50" t="s">
        <v>50</v>
      </c>
      <c r="E12" s="50"/>
      <c r="F12" s="50"/>
      <c r="G12" s="52" t="s">
        <v>118</v>
      </c>
      <c r="H12" s="52"/>
      <c r="I12" s="52"/>
      <c r="J12" s="52"/>
      <c r="K12" s="52"/>
      <c r="L12" s="52"/>
      <c r="M12" s="52"/>
      <c r="N12" s="55" t="s">
        <v>119</v>
      </c>
      <c r="O12" s="56"/>
    </row>
    <row r="13" spans="1:16" s="21" customFormat="1" ht="15.75" customHeight="1">
      <c r="A13" s="49"/>
      <c r="B13" s="51"/>
      <c r="C13" s="51"/>
      <c r="D13" s="51"/>
      <c r="E13" s="51"/>
      <c r="F13" s="51"/>
      <c r="G13" s="39"/>
      <c r="H13" s="39"/>
      <c r="I13" s="39"/>
      <c r="J13" s="39"/>
      <c r="K13" s="39"/>
      <c r="L13" s="39"/>
      <c r="M13" s="39"/>
      <c r="N13" s="40"/>
      <c r="O13" s="46"/>
      <c r="P13" s="9"/>
    </row>
    <row r="14" spans="1:16" s="21" customFormat="1" ht="42" customHeight="1">
      <c r="A14" s="49"/>
      <c r="B14" s="51"/>
      <c r="C14" s="51"/>
      <c r="D14" s="51"/>
      <c r="E14" s="51"/>
      <c r="F14" s="51"/>
      <c r="G14" s="53" t="s">
        <v>57</v>
      </c>
      <c r="H14" s="54"/>
      <c r="I14" s="54"/>
      <c r="J14" s="53" t="s">
        <v>116</v>
      </c>
      <c r="K14" s="54"/>
      <c r="L14" s="54"/>
      <c r="M14" s="39" t="s">
        <v>58</v>
      </c>
      <c r="N14" s="40" t="s">
        <v>59</v>
      </c>
      <c r="O14" s="46" t="s">
        <v>60</v>
      </c>
      <c r="P14" s="9"/>
    </row>
    <row r="15" spans="1:16" s="21" customFormat="1" ht="42" customHeight="1">
      <c r="A15" s="49"/>
      <c r="B15" s="51"/>
      <c r="C15" s="51"/>
      <c r="D15" s="27" t="s">
        <v>51</v>
      </c>
      <c r="E15" s="27" t="s">
        <v>52</v>
      </c>
      <c r="F15" s="27" t="s">
        <v>53</v>
      </c>
      <c r="G15" s="36" t="s">
        <v>117</v>
      </c>
      <c r="H15" s="28" t="s">
        <v>62</v>
      </c>
      <c r="I15" s="28" t="s">
        <v>61</v>
      </c>
      <c r="J15" s="35" t="s">
        <v>63</v>
      </c>
      <c r="K15" s="35" t="s">
        <v>62</v>
      </c>
      <c r="L15" s="34" t="s">
        <v>61</v>
      </c>
      <c r="M15" s="39"/>
      <c r="N15" s="40"/>
      <c r="O15" s="47"/>
      <c r="P15" s="9"/>
    </row>
    <row r="16" spans="1:15" ht="15">
      <c r="A16" s="10">
        <v>1</v>
      </c>
      <c r="B16" s="11" t="s">
        <v>34</v>
      </c>
      <c r="C16" s="29" t="s">
        <v>84</v>
      </c>
      <c r="D16" s="12" t="s">
        <v>2</v>
      </c>
      <c r="E16" s="13"/>
      <c r="F16" s="13" t="s">
        <v>2</v>
      </c>
      <c r="G16" s="14">
        <f>VLOOKUP(B16,'[1]Brokers'!$B$7:$M$61,7,0)</f>
        <v>32615168244.309998</v>
      </c>
      <c r="H16" s="14">
        <f>VLOOKUP(B16,'[2]Brokers'!$B$9:$AD$69,29,0)</f>
        <v>0</v>
      </c>
      <c r="I16" s="14">
        <f>VLOOKUP(B16,'[1]Brokers'!$B$7:$M$61,12,0)</f>
        <v>0</v>
      </c>
      <c r="J16" s="14"/>
      <c r="K16" s="14"/>
      <c r="L16" s="14"/>
      <c r="M16" s="37">
        <f aca="true" t="shared" si="0" ref="M16:M41">L16+I16+J16+H16+G16+K16</f>
        <v>32615168244.309998</v>
      </c>
      <c r="N16" s="37">
        <f aca="true" t="shared" si="1" ref="N16:N41">M16</f>
        <v>32615168244.309998</v>
      </c>
      <c r="O16" s="30">
        <f aca="true" t="shared" si="2" ref="O16:O41">N16/$N$70</f>
        <v>0.38685420907225243</v>
      </c>
    </row>
    <row r="17" spans="1:15" ht="15">
      <c r="A17" s="10">
        <f aca="true" t="shared" si="3" ref="A17:A49">+A16+1</f>
        <v>2</v>
      </c>
      <c r="B17" s="11" t="s">
        <v>10</v>
      </c>
      <c r="C17" s="29" t="s">
        <v>73</v>
      </c>
      <c r="D17" s="12" t="s">
        <v>2</v>
      </c>
      <c r="E17" s="13" t="s">
        <v>2</v>
      </c>
      <c r="F17" s="13" t="s">
        <v>2</v>
      </c>
      <c r="G17" s="14">
        <f>VLOOKUP(B17,'[1]Brokers'!$B$7:$M$61,7,0)</f>
        <v>25974154325.09</v>
      </c>
      <c r="H17" s="14">
        <f>VLOOKUP(B17,'[2]Brokers'!$B$9:$AD$69,29,0)</f>
        <v>0</v>
      </c>
      <c r="I17" s="14">
        <f>VLOOKUP(B17,'[1]Brokers'!$B$7:$M$61,12,0)</f>
        <v>4283600</v>
      </c>
      <c r="J17" s="14"/>
      <c r="K17" s="14"/>
      <c r="L17" s="14"/>
      <c r="M17" s="37">
        <f t="shared" si="0"/>
        <v>25978437925.09</v>
      </c>
      <c r="N17" s="37">
        <f t="shared" si="1"/>
        <v>25978437925.09</v>
      </c>
      <c r="O17" s="30">
        <f t="shared" si="2"/>
        <v>0.3081347911855885</v>
      </c>
    </row>
    <row r="18" spans="1:15" ht="15">
      <c r="A18" s="10">
        <f t="shared" si="3"/>
        <v>3</v>
      </c>
      <c r="B18" s="11" t="s">
        <v>5</v>
      </c>
      <c r="C18" s="29" t="s">
        <v>76</v>
      </c>
      <c r="D18" s="12" t="s">
        <v>2</v>
      </c>
      <c r="E18" s="13" t="s">
        <v>2</v>
      </c>
      <c r="F18" s="13" t="s">
        <v>2</v>
      </c>
      <c r="G18" s="14">
        <f>VLOOKUP(B18,'[1]Brokers'!$B$7:$M$61,7,0)</f>
        <v>2977729247.98</v>
      </c>
      <c r="H18" s="14">
        <f>VLOOKUP(B18,'[2]Brokers'!$B$9:$AD$69,29,0)</f>
        <v>0</v>
      </c>
      <c r="I18" s="14">
        <f>VLOOKUP(B18,'[1]Brokers'!$B$7:$M$61,12,0)</f>
        <v>5702867662.5</v>
      </c>
      <c r="J18" s="14"/>
      <c r="K18" s="14"/>
      <c r="L18" s="14"/>
      <c r="M18" s="37">
        <f t="shared" si="0"/>
        <v>8680596910.48</v>
      </c>
      <c r="N18" s="37">
        <f t="shared" si="1"/>
        <v>8680596910.48</v>
      </c>
      <c r="O18" s="30">
        <f t="shared" si="2"/>
        <v>0.10296207663023883</v>
      </c>
    </row>
    <row r="19" spans="1:16" s="22" customFormat="1" ht="15">
      <c r="A19" s="10">
        <f t="shared" si="3"/>
        <v>4</v>
      </c>
      <c r="B19" s="11" t="s">
        <v>1</v>
      </c>
      <c r="C19" s="29" t="s">
        <v>75</v>
      </c>
      <c r="D19" s="12" t="s">
        <v>2</v>
      </c>
      <c r="E19" s="13" t="s">
        <v>2</v>
      </c>
      <c r="F19" s="13" t="s">
        <v>2</v>
      </c>
      <c r="G19" s="14">
        <f>VLOOKUP(B19,'[1]Brokers'!$B$7:$M$61,7,0)</f>
        <v>3468534904.24</v>
      </c>
      <c r="H19" s="14">
        <f>VLOOKUP(B19,'[2]Brokers'!$B$9:$AD$69,29,0)</f>
        <v>0</v>
      </c>
      <c r="I19" s="14">
        <f>VLOOKUP(B19,'[1]Brokers'!$B$7:$M$61,12,0)</f>
        <v>60317714.5</v>
      </c>
      <c r="J19" s="14"/>
      <c r="K19" s="14"/>
      <c r="L19" s="14"/>
      <c r="M19" s="37">
        <f t="shared" si="0"/>
        <v>3528852618.74</v>
      </c>
      <c r="N19" s="37">
        <f t="shared" si="1"/>
        <v>3528852618.74</v>
      </c>
      <c r="O19" s="30">
        <f t="shared" si="2"/>
        <v>0.04185633747246948</v>
      </c>
      <c r="P19" s="9"/>
    </row>
    <row r="20" spans="1:15" ht="15">
      <c r="A20" s="10">
        <f t="shared" si="3"/>
        <v>5</v>
      </c>
      <c r="B20" s="11" t="s">
        <v>12</v>
      </c>
      <c r="C20" s="29" t="s">
        <v>12</v>
      </c>
      <c r="D20" s="12" t="s">
        <v>2</v>
      </c>
      <c r="E20" s="13"/>
      <c r="F20" s="13"/>
      <c r="G20" s="14">
        <f>VLOOKUP(B20,'[1]Brokers'!$B$7:$M$61,7,0)</f>
        <v>2893438970.8</v>
      </c>
      <c r="H20" s="14">
        <f>VLOOKUP(B20,'[2]Brokers'!$B$9:$AD$69,29,0)</f>
        <v>0</v>
      </c>
      <c r="I20" s="14">
        <f>VLOOKUP(B20,'[1]Brokers'!$B$7:$M$61,12,0)</f>
        <v>0</v>
      </c>
      <c r="J20" s="14"/>
      <c r="K20" s="14"/>
      <c r="L20" s="14"/>
      <c r="M20" s="37">
        <f t="shared" si="0"/>
        <v>2893438970.8</v>
      </c>
      <c r="N20" s="37">
        <f t="shared" si="1"/>
        <v>2893438970.8</v>
      </c>
      <c r="O20" s="30">
        <f t="shared" si="2"/>
        <v>0.03431958517469689</v>
      </c>
    </row>
    <row r="21" spans="1:15" ht="15">
      <c r="A21" s="10">
        <f t="shared" si="3"/>
        <v>6</v>
      </c>
      <c r="B21" s="11" t="s">
        <v>42</v>
      </c>
      <c r="C21" s="29" t="s">
        <v>42</v>
      </c>
      <c r="D21" s="12" t="s">
        <v>2</v>
      </c>
      <c r="E21" s="13"/>
      <c r="F21" s="13"/>
      <c r="G21" s="14">
        <f>VLOOKUP(B21,'[1]Brokers'!$B$7:$M$61,7,0)</f>
        <v>1923534003.1499999</v>
      </c>
      <c r="H21" s="14">
        <f>VLOOKUP(B21,'[2]Brokers'!$B$9:$AD$69,29,0)</f>
        <v>0</v>
      </c>
      <c r="I21" s="14">
        <f>VLOOKUP(B21,'[1]Brokers'!$B$7:$M$61,12,0)</f>
        <v>0</v>
      </c>
      <c r="J21" s="14"/>
      <c r="K21" s="14"/>
      <c r="L21" s="14"/>
      <c r="M21" s="37">
        <f t="shared" si="0"/>
        <v>1923534003.1499999</v>
      </c>
      <c r="N21" s="37">
        <f t="shared" si="1"/>
        <v>1923534003.1499999</v>
      </c>
      <c r="O21" s="30">
        <f t="shared" si="2"/>
        <v>0.022815372891476535</v>
      </c>
    </row>
    <row r="22" spans="1:15" ht="15">
      <c r="A22" s="10">
        <f t="shared" si="3"/>
        <v>7</v>
      </c>
      <c r="B22" s="11" t="s">
        <v>65</v>
      </c>
      <c r="C22" s="29" t="s">
        <v>83</v>
      </c>
      <c r="D22" s="12" t="s">
        <v>2</v>
      </c>
      <c r="E22" s="13" t="s">
        <v>2</v>
      </c>
      <c r="F22" s="13"/>
      <c r="G22" s="14">
        <f>VLOOKUP(B22,'[1]Brokers'!$B$7:$M$61,7,0)</f>
        <v>212509576.2</v>
      </c>
      <c r="H22" s="14">
        <f>VLOOKUP(B22,'[2]Brokers'!$B$9:$AD$69,29,0)</f>
        <v>0</v>
      </c>
      <c r="I22" s="14">
        <f>VLOOKUP(B22,'[1]Brokers'!$B$7:$M$61,12,0)</f>
        <v>1588800000</v>
      </c>
      <c r="J22" s="14"/>
      <c r="K22" s="14"/>
      <c r="L22" s="14"/>
      <c r="M22" s="37">
        <f t="shared" si="0"/>
        <v>1801309576.2</v>
      </c>
      <c r="N22" s="37">
        <f t="shared" si="1"/>
        <v>1801309576.2</v>
      </c>
      <c r="O22" s="30">
        <f t="shared" si="2"/>
        <v>0.02136564760835461</v>
      </c>
    </row>
    <row r="23" spans="1:15" ht="15">
      <c r="A23" s="10">
        <f t="shared" si="3"/>
        <v>8</v>
      </c>
      <c r="B23" s="11" t="s">
        <v>8</v>
      </c>
      <c r="C23" s="29" t="s">
        <v>79</v>
      </c>
      <c r="D23" s="12" t="s">
        <v>2</v>
      </c>
      <c r="E23" s="13" t="s">
        <v>2</v>
      </c>
      <c r="F23" s="13"/>
      <c r="G23" s="14">
        <f>VLOOKUP(B23,'[1]Brokers'!$B$7:$M$61,7,0)</f>
        <v>949216779.07</v>
      </c>
      <c r="H23" s="14">
        <f>VLOOKUP(B23,'[2]Brokers'!$B$9:$AD$69,29,0)</f>
        <v>0</v>
      </c>
      <c r="I23" s="14">
        <f>VLOOKUP(B23,'[1]Brokers'!$B$7:$M$61,12,0)</f>
        <v>0</v>
      </c>
      <c r="J23" s="14"/>
      <c r="K23" s="14"/>
      <c r="L23" s="14"/>
      <c r="M23" s="37">
        <f t="shared" si="0"/>
        <v>949216779.07</v>
      </c>
      <c r="N23" s="37">
        <f t="shared" si="1"/>
        <v>949216779.07</v>
      </c>
      <c r="O23" s="30">
        <f t="shared" si="2"/>
        <v>0.011258826063829936</v>
      </c>
    </row>
    <row r="24" spans="1:16" ht="15">
      <c r="A24" s="10">
        <f t="shared" si="3"/>
        <v>9</v>
      </c>
      <c r="B24" s="11" t="s">
        <v>25</v>
      </c>
      <c r="C24" s="29" t="s">
        <v>86</v>
      </c>
      <c r="D24" s="12" t="s">
        <v>2</v>
      </c>
      <c r="E24" s="13"/>
      <c r="F24" s="13"/>
      <c r="G24" s="14">
        <f>VLOOKUP(B24,'[1]Brokers'!$B$7:$M$61,7,0)</f>
        <v>856992233.0799999</v>
      </c>
      <c r="H24" s="14">
        <f>VLOOKUP(B24,'[2]Brokers'!$B$9:$AD$69,29,0)</f>
        <v>0</v>
      </c>
      <c r="I24" s="14">
        <f>VLOOKUP(B24,'[1]Brokers'!$B$7:$M$61,12,0)</f>
        <v>0</v>
      </c>
      <c r="J24" s="14"/>
      <c r="K24" s="14"/>
      <c r="L24" s="14"/>
      <c r="M24" s="37">
        <f t="shared" si="0"/>
        <v>856992233.0799999</v>
      </c>
      <c r="N24" s="37">
        <f t="shared" si="1"/>
        <v>856992233.0799999</v>
      </c>
      <c r="O24" s="30">
        <f t="shared" si="2"/>
        <v>0.010164934610357721</v>
      </c>
      <c r="P24" s="1"/>
    </row>
    <row r="25" spans="1:15" ht="15">
      <c r="A25" s="10">
        <f t="shared" si="3"/>
        <v>10</v>
      </c>
      <c r="B25" s="11" t="s">
        <v>7</v>
      </c>
      <c r="C25" s="29" t="s">
        <v>74</v>
      </c>
      <c r="D25" s="12" t="s">
        <v>2</v>
      </c>
      <c r="E25" s="13" t="s">
        <v>2</v>
      </c>
      <c r="F25" s="13"/>
      <c r="G25" s="14">
        <f>VLOOKUP(B25,'[1]Brokers'!$B$7:$M$61,7,0)</f>
        <v>568965442.36</v>
      </c>
      <c r="H25" s="14">
        <f>VLOOKUP(B25,'[2]Brokers'!$B$9:$AD$69,29,0)</f>
        <v>0</v>
      </c>
      <c r="I25" s="14">
        <f>VLOOKUP(B25,'[1]Brokers'!$B$7:$M$61,12,0)</f>
        <v>265379650</v>
      </c>
      <c r="J25" s="14"/>
      <c r="K25" s="14"/>
      <c r="L25" s="14"/>
      <c r="M25" s="37">
        <f t="shared" si="0"/>
        <v>834345092.36</v>
      </c>
      <c r="N25" s="37">
        <f t="shared" si="1"/>
        <v>834345092.36</v>
      </c>
      <c r="O25" s="30">
        <f t="shared" si="2"/>
        <v>0.009896312917366392</v>
      </c>
    </row>
    <row r="26" spans="1:15" ht="15">
      <c r="A26" s="10">
        <f t="shared" si="3"/>
        <v>11</v>
      </c>
      <c r="B26" s="11" t="s">
        <v>6</v>
      </c>
      <c r="C26" s="29" t="s">
        <v>77</v>
      </c>
      <c r="D26" s="12" t="s">
        <v>2</v>
      </c>
      <c r="E26" s="13" t="s">
        <v>2</v>
      </c>
      <c r="F26" s="13" t="s">
        <v>2</v>
      </c>
      <c r="G26" s="14">
        <f>VLOOKUP(B26,'[1]Brokers'!$B$7:$M$61,7,0)</f>
        <v>602320698.19</v>
      </c>
      <c r="H26" s="14">
        <f>VLOOKUP(B26,'[2]Brokers'!$B$9:$AD$69,29,0)</f>
        <v>0</v>
      </c>
      <c r="I26" s="14">
        <f>VLOOKUP(B26,'[1]Brokers'!$B$7:$M$61,12,0)</f>
        <v>56130052</v>
      </c>
      <c r="J26" s="14"/>
      <c r="K26" s="14"/>
      <c r="L26" s="14"/>
      <c r="M26" s="37">
        <f t="shared" si="0"/>
        <v>658450750.19</v>
      </c>
      <c r="N26" s="37">
        <f t="shared" si="1"/>
        <v>658450750.19</v>
      </c>
      <c r="O26" s="30">
        <f t="shared" si="2"/>
        <v>0.0078099993926053915</v>
      </c>
    </row>
    <row r="27" spans="1:15" ht="15">
      <c r="A27" s="10">
        <f t="shared" si="3"/>
        <v>12</v>
      </c>
      <c r="B27" s="11" t="s">
        <v>16</v>
      </c>
      <c r="C27" s="29" t="s">
        <v>80</v>
      </c>
      <c r="D27" s="12" t="s">
        <v>2</v>
      </c>
      <c r="E27" s="13"/>
      <c r="F27" s="13"/>
      <c r="G27" s="14">
        <f>VLOOKUP(B27,'[1]Brokers'!$B$7:$M$61,7,0)</f>
        <v>593689111.89</v>
      </c>
      <c r="H27" s="14">
        <f>VLOOKUP(B27,'[2]Brokers'!$B$9:$AD$69,29,0)</f>
        <v>0</v>
      </c>
      <c r="I27" s="14">
        <f>VLOOKUP(B27,'[1]Brokers'!$B$7:$M$61,12,0)</f>
        <v>0</v>
      </c>
      <c r="J27" s="14"/>
      <c r="K27" s="14"/>
      <c r="L27" s="14"/>
      <c r="M27" s="37">
        <f t="shared" si="0"/>
        <v>593689111.89</v>
      </c>
      <c r="N27" s="37">
        <f t="shared" si="1"/>
        <v>593689111.89</v>
      </c>
      <c r="O27" s="30">
        <f t="shared" si="2"/>
        <v>0.0070418502855671165</v>
      </c>
    </row>
    <row r="28" spans="1:15" ht="15">
      <c r="A28" s="10">
        <f t="shared" si="3"/>
        <v>13</v>
      </c>
      <c r="B28" s="11" t="s">
        <v>36</v>
      </c>
      <c r="C28" s="29" t="s">
        <v>110</v>
      </c>
      <c r="D28" s="12" t="s">
        <v>2</v>
      </c>
      <c r="E28" s="13"/>
      <c r="F28" s="13"/>
      <c r="G28" s="14">
        <f>VLOOKUP(B28,'[1]Brokers'!$B$7:$M$61,7,0)</f>
        <v>578704276</v>
      </c>
      <c r="H28" s="14">
        <f>VLOOKUP(B28,'[2]Brokers'!$B$9:$AD$69,29,0)</f>
        <v>0</v>
      </c>
      <c r="I28" s="14">
        <f>VLOOKUP(B28,'[1]Brokers'!$B$7:$M$61,12,0)</f>
        <v>0</v>
      </c>
      <c r="J28" s="14"/>
      <c r="K28" s="14"/>
      <c r="L28" s="14"/>
      <c r="M28" s="37">
        <f t="shared" si="0"/>
        <v>578704276</v>
      </c>
      <c r="N28" s="37">
        <f t="shared" si="1"/>
        <v>578704276</v>
      </c>
      <c r="O28" s="30">
        <f t="shared" si="2"/>
        <v>0.0068641125289233265</v>
      </c>
    </row>
    <row r="29" spans="1:15" ht="15">
      <c r="A29" s="10">
        <f t="shared" si="3"/>
        <v>14</v>
      </c>
      <c r="B29" s="11" t="s">
        <v>9</v>
      </c>
      <c r="C29" s="29" t="s">
        <v>78</v>
      </c>
      <c r="D29" s="12" t="s">
        <v>2</v>
      </c>
      <c r="E29" s="13" t="s">
        <v>2</v>
      </c>
      <c r="F29" s="13" t="s">
        <v>2</v>
      </c>
      <c r="G29" s="14">
        <f>VLOOKUP(B29,'[1]Brokers'!$B$7:$M$61,7,0)</f>
        <v>516334491.47</v>
      </c>
      <c r="H29" s="14">
        <f>VLOOKUP(B29,'[2]Brokers'!$B$9:$AD$69,29,0)</f>
        <v>0</v>
      </c>
      <c r="I29" s="14">
        <f>VLOOKUP(B29,'[1]Brokers'!$B$7:$M$61,12,0)</f>
        <v>499950</v>
      </c>
      <c r="J29" s="14"/>
      <c r="K29" s="14"/>
      <c r="L29" s="14"/>
      <c r="M29" s="37">
        <f t="shared" si="0"/>
        <v>516834441.47</v>
      </c>
      <c r="N29" s="37">
        <f t="shared" si="1"/>
        <v>516834441.47</v>
      </c>
      <c r="O29" s="30">
        <f t="shared" si="2"/>
        <v>0.006130263611657359</v>
      </c>
    </row>
    <row r="30" spans="1:15" ht="15">
      <c r="A30" s="10">
        <f t="shared" si="3"/>
        <v>15</v>
      </c>
      <c r="B30" s="11" t="s">
        <v>70</v>
      </c>
      <c r="C30" s="29" t="s">
        <v>71</v>
      </c>
      <c r="D30" s="12" t="s">
        <v>2</v>
      </c>
      <c r="E30" s="13"/>
      <c r="F30" s="13" t="s">
        <v>2</v>
      </c>
      <c r="G30" s="14">
        <f>VLOOKUP(B30,'[1]Brokers'!$B$7:$M$61,7,0)</f>
        <v>156564494.1</v>
      </c>
      <c r="H30" s="14">
        <f>VLOOKUP(B30,'[2]Brokers'!$B$9:$AD$69,29,0)</f>
        <v>0</v>
      </c>
      <c r="I30" s="14">
        <f>VLOOKUP(B30,'[1]Brokers'!$B$7:$M$61,12,0)</f>
        <v>253581600</v>
      </c>
      <c r="J30" s="14"/>
      <c r="K30" s="14"/>
      <c r="L30" s="14"/>
      <c r="M30" s="37">
        <f t="shared" si="0"/>
        <v>410146094.1</v>
      </c>
      <c r="N30" s="37">
        <f t="shared" si="1"/>
        <v>410146094.1</v>
      </c>
      <c r="O30" s="30">
        <f t="shared" si="2"/>
        <v>0.004864814482899683</v>
      </c>
    </row>
    <row r="31" spans="1:15" ht="15">
      <c r="A31" s="10">
        <f t="shared" si="3"/>
        <v>16</v>
      </c>
      <c r="B31" s="11" t="s">
        <v>14</v>
      </c>
      <c r="C31" s="29" t="s">
        <v>96</v>
      </c>
      <c r="D31" s="12" t="s">
        <v>2</v>
      </c>
      <c r="E31" s="13" t="s">
        <v>2</v>
      </c>
      <c r="F31" s="13" t="s">
        <v>2</v>
      </c>
      <c r="G31" s="14">
        <f>VLOOKUP(B31,'[1]Brokers'!$B$7:$M$61,7,0)</f>
        <v>241295986.72</v>
      </c>
      <c r="H31" s="14">
        <f>VLOOKUP(B31,'[2]Brokers'!$B$9:$AD$69,29,0)</f>
        <v>0</v>
      </c>
      <c r="I31" s="14">
        <f>VLOOKUP(B31,'[1]Brokers'!$B$7:$M$61,12,0)</f>
        <v>0</v>
      </c>
      <c r="J31" s="14"/>
      <c r="K31" s="14"/>
      <c r="L31" s="14"/>
      <c r="M31" s="37">
        <f t="shared" si="0"/>
        <v>241295986.72</v>
      </c>
      <c r="N31" s="37">
        <f t="shared" si="1"/>
        <v>241295986.72</v>
      </c>
      <c r="O31" s="30">
        <f t="shared" si="2"/>
        <v>0.0028620538577525017</v>
      </c>
    </row>
    <row r="32" spans="1:16" ht="15">
      <c r="A32" s="10">
        <f t="shared" si="3"/>
        <v>17</v>
      </c>
      <c r="B32" s="11" t="s">
        <v>3</v>
      </c>
      <c r="C32" s="29" t="s">
        <v>81</v>
      </c>
      <c r="D32" s="12" t="s">
        <v>2</v>
      </c>
      <c r="E32" s="13"/>
      <c r="F32" s="13" t="s">
        <v>2</v>
      </c>
      <c r="G32" s="14">
        <f>VLOOKUP(B32,'[1]Brokers'!$B$7:$M$61,7,0)</f>
        <v>207492025.87</v>
      </c>
      <c r="H32" s="14">
        <f>VLOOKUP(B32,'[2]Brokers'!$B$9:$AD$69,29,0)</f>
        <v>0</v>
      </c>
      <c r="I32" s="14">
        <f>VLOOKUP(B32,'[1]Brokers'!$B$7:$M$61,12,0)</f>
        <v>0</v>
      </c>
      <c r="J32" s="14"/>
      <c r="K32" s="14"/>
      <c r="L32" s="14"/>
      <c r="M32" s="37">
        <f t="shared" si="0"/>
        <v>207492025.87</v>
      </c>
      <c r="N32" s="37">
        <f t="shared" si="1"/>
        <v>207492025.87</v>
      </c>
      <c r="O32" s="30">
        <f t="shared" si="2"/>
        <v>0.0024610991718781597</v>
      </c>
      <c r="P32" s="1"/>
    </row>
    <row r="33" spans="1:16" ht="15">
      <c r="A33" s="10">
        <f t="shared" si="3"/>
        <v>18</v>
      </c>
      <c r="B33" s="11" t="s">
        <v>37</v>
      </c>
      <c r="C33" s="29" t="s">
        <v>37</v>
      </c>
      <c r="D33" s="12" t="s">
        <v>2</v>
      </c>
      <c r="E33" s="13" t="s">
        <v>2</v>
      </c>
      <c r="F33" s="13"/>
      <c r="G33" s="14">
        <f>VLOOKUP(B33,'[1]Brokers'!$B$7:$M$61,7,0)</f>
        <v>169657505.72</v>
      </c>
      <c r="H33" s="14">
        <f>VLOOKUP(B33,'[2]Brokers'!$B$9:$AD$69,29,0)</f>
        <v>0</v>
      </c>
      <c r="I33" s="14">
        <f>VLOOKUP(B33,'[1]Brokers'!$B$7:$M$61,12,0)</f>
        <v>0</v>
      </c>
      <c r="J33" s="14"/>
      <c r="K33" s="14"/>
      <c r="L33" s="14"/>
      <c r="M33" s="37">
        <f t="shared" si="0"/>
        <v>169657505.72</v>
      </c>
      <c r="N33" s="37">
        <f t="shared" si="1"/>
        <v>169657505.72</v>
      </c>
      <c r="O33" s="30">
        <f t="shared" si="2"/>
        <v>0.002012337317926666</v>
      </c>
      <c r="P33" s="1"/>
    </row>
    <row r="34" spans="1:16" ht="15">
      <c r="A34" s="10">
        <f t="shared" si="3"/>
        <v>19</v>
      </c>
      <c r="B34" s="11" t="s">
        <v>11</v>
      </c>
      <c r="C34" s="29" t="s">
        <v>85</v>
      </c>
      <c r="D34" s="12" t="s">
        <v>2</v>
      </c>
      <c r="E34" s="13" t="s">
        <v>2</v>
      </c>
      <c r="F34" s="13"/>
      <c r="G34" s="14">
        <f>VLOOKUP(B34,'[1]Brokers'!$B$7:$M$61,7,0)</f>
        <v>130288354.72</v>
      </c>
      <c r="H34" s="14">
        <f>VLOOKUP(B34,'[2]Brokers'!$B$9:$AD$69,29,0)</f>
        <v>0</v>
      </c>
      <c r="I34" s="14">
        <f>VLOOKUP(B34,'[1]Brokers'!$B$7:$M$61,12,0)</f>
        <v>0</v>
      </c>
      <c r="J34" s="14"/>
      <c r="K34" s="14"/>
      <c r="L34" s="14"/>
      <c r="M34" s="37">
        <f t="shared" si="0"/>
        <v>130288354.72</v>
      </c>
      <c r="N34" s="37">
        <f t="shared" si="1"/>
        <v>130288354.72</v>
      </c>
      <c r="O34" s="30">
        <f t="shared" si="2"/>
        <v>0.0015453729393324176</v>
      </c>
      <c r="P34" s="1"/>
    </row>
    <row r="35" spans="1:16" ht="15">
      <c r="A35" s="10">
        <f t="shared" si="3"/>
        <v>20</v>
      </c>
      <c r="B35" s="11" t="s">
        <v>33</v>
      </c>
      <c r="C35" s="29" t="s">
        <v>107</v>
      </c>
      <c r="D35" s="12" t="s">
        <v>2</v>
      </c>
      <c r="E35" s="13"/>
      <c r="F35" s="13"/>
      <c r="G35" s="14">
        <f>VLOOKUP(B35,'[1]Brokers'!$B$7:$M$61,7,0)</f>
        <v>101138022.22</v>
      </c>
      <c r="H35" s="14">
        <f>VLOOKUP(B35,'[2]Brokers'!$B$9:$AD$69,29,0)</f>
        <v>0</v>
      </c>
      <c r="I35" s="14">
        <f>VLOOKUP(B35,'[1]Brokers'!$B$7:$M$61,12,0)</f>
        <v>0</v>
      </c>
      <c r="J35" s="14"/>
      <c r="K35" s="14"/>
      <c r="L35" s="14"/>
      <c r="M35" s="37">
        <f t="shared" si="0"/>
        <v>101138022.22</v>
      </c>
      <c r="N35" s="37">
        <f t="shared" si="1"/>
        <v>101138022.22</v>
      </c>
      <c r="O35" s="30">
        <f t="shared" si="2"/>
        <v>0.0011996157523999837</v>
      </c>
      <c r="P35" s="1"/>
    </row>
    <row r="36" spans="1:16" ht="15">
      <c r="A36" s="10">
        <f t="shared" si="3"/>
        <v>21</v>
      </c>
      <c r="B36" s="11" t="s">
        <v>41</v>
      </c>
      <c r="C36" s="29" t="s">
        <v>95</v>
      </c>
      <c r="D36" s="12" t="s">
        <v>2</v>
      </c>
      <c r="E36" s="13" t="s">
        <v>2</v>
      </c>
      <c r="F36" s="13" t="s">
        <v>2</v>
      </c>
      <c r="G36" s="14">
        <f>VLOOKUP(B36,'[1]Brokers'!$B$7:$M$61,7,0)</f>
        <v>89890352.68</v>
      </c>
      <c r="H36" s="14">
        <f>VLOOKUP(B36,'[2]Brokers'!$B$9:$AD$69,29,0)</f>
        <v>0</v>
      </c>
      <c r="I36" s="14">
        <f>VLOOKUP(B36,'[1]Brokers'!$B$7:$M$61,12,0)</f>
        <v>0</v>
      </c>
      <c r="J36" s="14"/>
      <c r="K36" s="14"/>
      <c r="L36" s="14"/>
      <c r="M36" s="37">
        <f t="shared" si="0"/>
        <v>89890352.68</v>
      </c>
      <c r="N36" s="37">
        <f t="shared" si="1"/>
        <v>89890352.68</v>
      </c>
      <c r="O36" s="30">
        <f t="shared" si="2"/>
        <v>0.0010662051787917403</v>
      </c>
      <c r="P36" s="1"/>
    </row>
    <row r="37" spans="1:16" ht="15">
      <c r="A37" s="10">
        <f t="shared" si="3"/>
        <v>22</v>
      </c>
      <c r="B37" s="11" t="s">
        <v>13</v>
      </c>
      <c r="C37" s="29" t="s">
        <v>94</v>
      </c>
      <c r="D37" s="12" t="s">
        <v>2</v>
      </c>
      <c r="E37" s="13"/>
      <c r="F37" s="13"/>
      <c r="G37" s="14">
        <f>VLOOKUP(B37,'[1]Brokers'!$B$7:$M$61,7,0)</f>
        <v>75363306.39</v>
      </c>
      <c r="H37" s="14">
        <f>VLOOKUP(B37,'[2]Brokers'!$B$9:$AD$69,29,0)</f>
        <v>0</v>
      </c>
      <c r="I37" s="14">
        <f>VLOOKUP(B37,'[1]Brokers'!$B$7:$M$61,12,0)</f>
        <v>0</v>
      </c>
      <c r="J37" s="14"/>
      <c r="K37" s="14"/>
      <c r="L37" s="14"/>
      <c r="M37" s="37">
        <f t="shared" si="0"/>
        <v>75363306.39</v>
      </c>
      <c r="N37" s="37">
        <f t="shared" si="1"/>
        <v>75363306.39</v>
      </c>
      <c r="O37" s="30">
        <f t="shared" si="2"/>
        <v>0.0008938973445786089</v>
      </c>
      <c r="P37" s="1"/>
    </row>
    <row r="38" spans="1:16" ht="15">
      <c r="A38" s="10">
        <f t="shared" si="3"/>
        <v>23</v>
      </c>
      <c r="B38" s="11" t="s">
        <v>18</v>
      </c>
      <c r="C38" s="29" t="s">
        <v>92</v>
      </c>
      <c r="D38" s="12" t="s">
        <v>2</v>
      </c>
      <c r="E38" s="13"/>
      <c r="F38" s="13"/>
      <c r="G38" s="14">
        <f>VLOOKUP(B38,'[1]Brokers'!$B$7:$M$61,7,0)</f>
        <v>72932510.75</v>
      </c>
      <c r="H38" s="14">
        <f>VLOOKUP(B38,'[2]Brokers'!$B$9:$AD$69,29,0)</f>
        <v>0</v>
      </c>
      <c r="I38" s="14">
        <f>VLOOKUP(B38,'[1]Brokers'!$B$7:$M$61,12,0)</f>
        <v>0</v>
      </c>
      <c r="J38" s="14"/>
      <c r="K38" s="14"/>
      <c r="L38" s="14"/>
      <c r="M38" s="37">
        <f t="shared" si="0"/>
        <v>72932510.75</v>
      </c>
      <c r="N38" s="37">
        <f t="shared" si="1"/>
        <v>72932510.75</v>
      </c>
      <c r="O38" s="30">
        <f t="shared" si="2"/>
        <v>0.0008650652527836345</v>
      </c>
      <c r="P38" s="1"/>
    </row>
    <row r="39" spans="1:16" ht="15">
      <c r="A39" s="10">
        <f t="shared" si="3"/>
        <v>24</v>
      </c>
      <c r="B39" s="11" t="s">
        <v>19</v>
      </c>
      <c r="C39" s="29" t="s">
        <v>87</v>
      </c>
      <c r="D39" s="12" t="s">
        <v>2</v>
      </c>
      <c r="E39" s="13"/>
      <c r="F39" s="13"/>
      <c r="G39" s="14">
        <f>VLOOKUP(B39,'[1]Brokers'!$B$7:$M$61,7,0)</f>
        <v>51889908.58</v>
      </c>
      <c r="H39" s="14">
        <f>VLOOKUP(B39,'[2]Brokers'!$B$9:$AD$69,29,0)</f>
        <v>0</v>
      </c>
      <c r="I39" s="14">
        <f>VLOOKUP(B39,'[1]Brokers'!$B$7:$M$61,12,0)</f>
        <v>0</v>
      </c>
      <c r="J39" s="14"/>
      <c r="K39" s="14"/>
      <c r="L39" s="14"/>
      <c r="M39" s="37">
        <f t="shared" si="0"/>
        <v>51889908.58</v>
      </c>
      <c r="N39" s="37">
        <f t="shared" si="1"/>
        <v>51889908.58</v>
      </c>
      <c r="O39" s="30">
        <f t="shared" si="2"/>
        <v>0.0006154752718790417</v>
      </c>
      <c r="P39" s="1"/>
    </row>
    <row r="40" spans="1:16" ht="15">
      <c r="A40" s="10">
        <f t="shared" si="3"/>
        <v>25</v>
      </c>
      <c r="B40" s="11" t="s">
        <v>17</v>
      </c>
      <c r="C40" s="29" t="s">
        <v>90</v>
      </c>
      <c r="D40" s="12" t="s">
        <v>2</v>
      </c>
      <c r="E40" s="13" t="s">
        <v>2</v>
      </c>
      <c r="F40" s="13"/>
      <c r="G40" s="14">
        <f>VLOOKUP(B40,'[1]Brokers'!$B$7:$M$61,7,0)</f>
        <v>42360735</v>
      </c>
      <c r="H40" s="14">
        <f>VLOOKUP(B40,'[2]Brokers'!$B$9:$AD$69,29,0)</f>
        <v>0</v>
      </c>
      <c r="I40" s="14">
        <f>VLOOKUP(B40,'[1]Brokers'!$B$7:$M$61,12,0)</f>
        <v>0</v>
      </c>
      <c r="J40" s="14"/>
      <c r="K40" s="14"/>
      <c r="L40" s="14"/>
      <c r="M40" s="37">
        <f t="shared" si="0"/>
        <v>42360735</v>
      </c>
      <c r="N40" s="37">
        <f t="shared" si="1"/>
        <v>42360735</v>
      </c>
      <c r="O40" s="30">
        <f t="shared" si="2"/>
        <v>0.0005024480791081987</v>
      </c>
      <c r="P40" s="1"/>
    </row>
    <row r="41" spans="1:16" ht="15">
      <c r="A41" s="10">
        <f t="shared" si="3"/>
        <v>26</v>
      </c>
      <c r="B41" s="11" t="s">
        <v>38</v>
      </c>
      <c r="C41" s="29" t="s">
        <v>112</v>
      </c>
      <c r="D41" s="12" t="s">
        <v>2</v>
      </c>
      <c r="E41" s="13"/>
      <c r="F41" s="13"/>
      <c r="G41" s="14">
        <f>VLOOKUP(B41,'[1]Brokers'!$B$7:$M$61,7,0)</f>
        <v>40863391.51</v>
      </c>
      <c r="H41" s="14">
        <f>VLOOKUP(B41,'[2]Brokers'!$B$9:$AD$69,29,0)</f>
        <v>0</v>
      </c>
      <c r="I41" s="14">
        <f>VLOOKUP(B41,'[1]Brokers'!$B$7:$M$61,12,0)</f>
        <v>0</v>
      </c>
      <c r="J41" s="14"/>
      <c r="K41" s="14"/>
      <c r="L41" s="14"/>
      <c r="M41" s="37">
        <f t="shared" si="0"/>
        <v>40863391.51</v>
      </c>
      <c r="N41" s="37">
        <f t="shared" si="1"/>
        <v>40863391.51</v>
      </c>
      <c r="O41" s="30">
        <f t="shared" si="2"/>
        <v>0.0004846878263572569</v>
      </c>
      <c r="P41" s="1"/>
    </row>
    <row r="42" spans="1:16" ht="15">
      <c r="A42" s="10">
        <v>27</v>
      </c>
      <c r="B42" s="11" t="s">
        <v>121</v>
      </c>
      <c r="C42" s="29" t="s">
        <v>122</v>
      </c>
      <c r="D42" s="12" t="s">
        <v>2</v>
      </c>
      <c r="E42" s="13"/>
      <c r="F42" s="13"/>
      <c r="G42" s="14">
        <v>34011408.9</v>
      </c>
      <c r="H42" s="14">
        <v>0</v>
      </c>
      <c r="I42" s="14">
        <v>0</v>
      </c>
      <c r="J42" s="14"/>
      <c r="K42" s="14"/>
      <c r="L42" s="14"/>
      <c r="M42" s="37">
        <v>34011408.9</v>
      </c>
      <c r="N42" s="37">
        <v>34011408.9</v>
      </c>
      <c r="O42" s="30"/>
      <c r="P42" s="1"/>
    </row>
    <row r="43" spans="1:16" ht="15">
      <c r="A43" s="10">
        <v>28</v>
      </c>
      <c r="B43" s="11" t="s">
        <v>43</v>
      </c>
      <c r="C43" s="29" t="s">
        <v>115</v>
      </c>
      <c r="D43" s="12" t="s">
        <v>2</v>
      </c>
      <c r="E43" s="13" t="s">
        <v>2</v>
      </c>
      <c r="F43" s="13" t="s">
        <v>2</v>
      </c>
      <c r="G43" s="14">
        <f>VLOOKUP(B43,'[1]Brokers'!$B$7:$M$61,7,0)</f>
        <v>32015160</v>
      </c>
      <c r="H43" s="14">
        <f>VLOOKUP(B43,'[2]Brokers'!$B$9:$AD$69,29,0)</f>
        <v>0</v>
      </c>
      <c r="I43" s="14">
        <f>VLOOKUP(B43,'[1]Brokers'!$B$7:$M$61,12,0)</f>
        <v>0</v>
      </c>
      <c r="J43" s="14"/>
      <c r="K43" s="14"/>
      <c r="L43" s="14"/>
      <c r="M43" s="37">
        <f aca="true" t="shared" si="4" ref="M43:M68">L43+I43+J43+H43+G43+K43</f>
        <v>32015160</v>
      </c>
      <c r="N43" s="37">
        <f aca="true" t="shared" si="5" ref="N43:N68">M43</f>
        <v>32015160</v>
      </c>
      <c r="O43" s="30">
        <f aca="true" t="shared" si="6" ref="O43:O68">N43/$N$70</f>
        <v>0.0003797374064529721</v>
      </c>
      <c r="P43" s="1"/>
    </row>
    <row r="44" spans="1:16" ht="15">
      <c r="A44" s="10">
        <f t="shared" si="3"/>
        <v>29</v>
      </c>
      <c r="B44" s="11" t="s">
        <v>30</v>
      </c>
      <c r="C44" s="29" t="s">
        <v>100</v>
      </c>
      <c r="D44" s="12" t="s">
        <v>2</v>
      </c>
      <c r="E44" s="13"/>
      <c r="F44" s="13"/>
      <c r="G44" s="14">
        <f>VLOOKUP(B44,'[1]Brokers'!$B$7:$M$61,7,0)</f>
        <v>29687596</v>
      </c>
      <c r="H44" s="14">
        <f>VLOOKUP(B44,'[2]Brokers'!$B$9:$AD$69,29,0)</f>
        <v>0</v>
      </c>
      <c r="I44" s="14">
        <f>VLOOKUP(B44,'[1]Brokers'!$B$7:$M$61,12,0)</f>
        <v>0</v>
      </c>
      <c r="J44" s="14"/>
      <c r="K44" s="14"/>
      <c r="L44" s="14"/>
      <c r="M44" s="37">
        <f t="shared" si="4"/>
        <v>29687596</v>
      </c>
      <c r="N44" s="37">
        <f t="shared" si="5"/>
        <v>29687596</v>
      </c>
      <c r="O44" s="30">
        <f t="shared" si="6"/>
        <v>0.0003521297631766834</v>
      </c>
      <c r="P44" s="1"/>
    </row>
    <row r="45" spans="1:16" ht="15">
      <c r="A45" s="10">
        <f t="shared" si="3"/>
        <v>30</v>
      </c>
      <c r="B45" s="11" t="s">
        <v>4</v>
      </c>
      <c r="C45" s="29" t="s">
        <v>97</v>
      </c>
      <c r="D45" s="12" t="s">
        <v>2</v>
      </c>
      <c r="E45" s="13"/>
      <c r="F45" s="13" t="s">
        <v>2</v>
      </c>
      <c r="G45" s="14">
        <f>VLOOKUP(B45,'[1]Brokers'!$B$7:$M$61,7,0)</f>
        <v>23488381.130000003</v>
      </c>
      <c r="H45" s="14">
        <f>VLOOKUP(B45,'[2]Brokers'!$B$9:$AD$69,29,0)</f>
        <v>0</v>
      </c>
      <c r="I45" s="14">
        <f>VLOOKUP(B45,'[1]Brokers'!$B$7:$M$61,12,0)</f>
        <v>0</v>
      </c>
      <c r="J45" s="14"/>
      <c r="K45" s="14"/>
      <c r="L45" s="14"/>
      <c r="M45" s="37">
        <f t="shared" si="4"/>
        <v>23488381.130000003</v>
      </c>
      <c r="N45" s="37">
        <f t="shared" si="5"/>
        <v>23488381.130000003</v>
      </c>
      <c r="O45" s="30">
        <f t="shared" si="6"/>
        <v>0.0002785997924759748</v>
      </c>
      <c r="P45" s="1"/>
    </row>
    <row r="46" spans="1:16" ht="15">
      <c r="A46" s="10">
        <f t="shared" si="3"/>
        <v>31</v>
      </c>
      <c r="B46" s="11" t="s">
        <v>24</v>
      </c>
      <c r="C46" s="29" t="s">
        <v>89</v>
      </c>
      <c r="D46" s="12" t="s">
        <v>2</v>
      </c>
      <c r="E46" s="13" t="s">
        <v>2</v>
      </c>
      <c r="F46" s="13" t="s">
        <v>2</v>
      </c>
      <c r="G46" s="14">
        <f>VLOOKUP(B46,'[1]Brokers'!$B$7:$M$61,7,0)</f>
        <v>23391296.22</v>
      </c>
      <c r="H46" s="14">
        <f>VLOOKUP(B46,'[2]Brokers'!$B$9:$AD$69,29,0)</f>
        <v>0</v>
      </c>
      <c r="I46" s="14">
        <f>VLOOKUP(B46,'[1]Brokers'!$B$7:$M$61,12,0)</f>
        <v>0</v>
      </c>
      <c r="J46" s="14"/>
      <c r="K46" s="14"/>
      <c r="L46" s="14"/>
      <c r="M46" s="37">
        <f t="shared" si="4"/>
        <v>23391296.22</v>
      </c>
      <c r="N46" s="37">
        <f t="shared" si="5"/>
        <v>23391296.22</v>
      </c>
      <c r="O46" s="30">
        <f t="shared" si="6"/>
        <v>0.0002774482513957765</v>
      </c>
      <c r="P46" s="1"/>
    </row>
    <row r="47" spans="1:16" ht="15">
      <c r="A47" s="10">
        <f t="shared" si="3"/>
        <v>32</v>
      </c>
      <c r="B47" s="11" t="s">
        <v>23</v>
      </c>
      <c r="C47" s="29" t="s">
        <v>91</v>
      </c>
      <c r="D47" s="12" t="s">
        <v>2</v>
      </c>
      <c r="E47" s="13"/>
      <c r="F47" s="13"/>
      <c r="G47" s="14">
        <f>VLOOKUP(B47,'[1]Brokers'!$B$7:$M$61,7,0)</f>
        <v>23211000</v>
      </c>
      <c r="H47" s="14">
        <f>VLOOKUP(B47,'[2]Brokers'!$B$9:$AD$69,29,0)</f>
        <v>0</v>
      </c>
      <c r="I47" s="14">
        <f>VLOOKUP(B47,'[1]Brokers'!$B$7:$M$61,12,0)</f>
        <v>0</v>
      </c>
      <c r="J47" s="14"/>
      <c r="K47" s="14"/>
      <c r="L47" s="14"/>
      <c r="M47" s="37">
        <f t="shared" si="4"/>
        <v>23211000</v>
      </c>
      <c r="N47" s="37">
        <f t="shared" si="5"/>
        <v>23211000</v>
      </c>
      <c r="O47" s="30">
        <f t="shared" si="6"/>
        <v>0.0002753097264289772</v>
      </c>
      <c r="P47" s="1"/>
    </row>
    <row r="48" spans="1:16" ht="15">
      <c r="A48" s="10">
        <f t="shared" si="3"/>
        <v>33</v>
      </c>
      <c r="B48" s="11" t="s">
        <v>72</v>
      </c>
      <c r="C48" s="29" t="s">
        <v>69</v>
      </c>
      <c r="D48" s="12" t="s">
        <v>2</v>
      </c>
      <c r="E48" s="13"/>
      <c r="F48" s="13"/>
      <c r="G48" s="14">
        <f>VLOOKUP(B48,'[1]Brokers'!$B$7:$M$61,7,0)</f>
        <v>17042239.2</v>
      </c>
      <c r="H48" s="14">
        <f>VLOOKUP(B48,'[2]Brokers'!$B$9:$AD$69,29,0)</f>
        <v>0</v>
      </c>
      <c r="I48" s="14">
        <f>VLOOKUP(B48,'[1]Brokers'!$B$7:$M$61,12,0)</f>
        <v>0</v>
      </c>
      <c r="J48" s="14"/>
      <c r="K48" s="14"/>
      <c r="L48" s="14"/>
      <c r="M48" s="37">
        <f t="shared" si="4"/>
        <v>17042239.2</v>
      </c>
      <c r="N48" s="37">
        <f t="shared" si="5"/>
        <v>17042239.2</v>
      </c>
      <c r="O48" s="30">
        <f t="shared" si="6"/>
        <v>0.00020214097677347773</v>
      </c>
      <c r="P48" s="1"/>
    </row>
    <row r="49" spans="1:15" ht="15">
      <c r="A49" s="10">
        <f t="shared" si="3"/>
        <v>34</v>
      </c>
      <c r="B49" s="11" t="s">
        <v>28</v>
      </c>
      <c r="C49" s="29" t="s">
        <v>111</v>
      </c>
      <c r="D49" s="12" t="s">
        <v>2</v>
      </c>
      <c r="E49" s="13"/>
      <c r="F49" s="13"/>
      <c r="G49" s="14">
        <f>VLOOKUP(B49,'[1]Brokers'!$B$7:$M$61,7,0)</f>
        <v>14084206.309999999</v>
      </c>
      <c r="H49" s="14">
        <f>VLOOKUP(B49,'[2]Brokers'!$B$9:$AD$69,29,0)</f>
        <v>0</v>
      </c>
      <c r="I49" s="14">
        <f>VLOOKUP(B49,'[1]Brokers'!$B$7:$M$61,12,0)</f>
        <v>0</v>
      </c>
      <c r="J49" s="14"/>
      <c r="K49" s="14"/>
      <c r="L49" s="14"/>
      <c r="M49" s="37">
        <f t="shared" si="4"/>
        <v>14084206.309999999</v>
      </c>
      <c r="N49" s="37">
        <f t="shared" si="5"/>
        <v>14084206.309999999</v>
      </c>
      <c r="O49" s="30">
        <f t="shared" si="6"/>
        <v>0.00016705523183729157</v>
      </c>
    </row>
    <row r="50" spans="1:15" ht="15">
      <c r="A50" s="10">
        <f aca="true" t="shared" si="7" ref="A50:A67">+A49+1</f>
        <v>35</v>
      </c>
      <c r="B50" s="11" t="s">
        <v>31</v>
      </c>
      <c r="C50" s="29" t="s">
        <v>101</v>
      </c>
      <c r="D50" s="12" t="s">
        <v>2</v>
      </c>
      <c r="E50" s="13"/>
      <c r="F50" s="13"/>
      <c r="G50" s="14">
        <f>VLOOKUP(B50,'[1]Brokers'!$B$7:$M$61,7,0)</f>
        <v>12187243.42</v>
      </c>
      <c r="H50" s="14">
        <f>VLOOKUP(B50,'[2]Brokers'!$B$9:$AD$69,29,0)</f>
        <v>0</v>
      </c>
      <c r="I50" s="14">
        <f>VLOOKUP(B50,'[1]Brokers'!$B$7:$M$61,12,0)</f>
        <v>0</v>
      </c>
      <c r="J50" s="14"/>
      <c r="K50" s="14"/>
      <c r="L50" s="14"/>
      <c r="M50" s="37">
        <f t="shared" si="4"/>
        <v>12187243.42</v>
      </c>
      <c r="N50" s="37">
        <f t="shared" si="5"/>
        <v>12187243.42</v>
      </c>
      <c r="O50" s="30">
        <f t="shared" si="6"/>
        <v>0.00014455502356139558</v>
      </c>
    </row>
    <row r="51" spans="1:16" s="16" customFormat="1" ht="15">
      <c r="A51" s="10">
        <f t="shared" si="7"/>
        <v>36</v>
      </c>
      <c r="B51" s="11" t="s">
        <v>40</v>
      </c>
      <c r="C51" s="29" t="s">
        <v>105</v>
      </c>
      <c r="D51" s="12" t="s">
        <v>2</v>
      </c>
      <c r="E51" s="13"/>
      <c r="F51" s="13"/>
      <c r="G51" s="14">
        <f>VLOOKUP(B51,'[1]Brokers'!$B$7:$M$61,7,0)</f>
        <v>11912721</v>
      </c>
      <c r="H51" s="14">
        <f>VLOOKUP(B51,'[2]Brokers'!$B$9:$AD$69,29,0)</f>
        <v>0</v>
      </c>
      <c r="I51" s="14">
        <f>VLOOKUP(B51,'[1]Brokers'!$B$7:$M$61,12,0)</f>
        <v>0</v>
      </c>
      <c r="J51" s="14"/>
      <c r="K51" s="14"/>
      <c r="L51" s="14"/>
      <c r="M51" s="37">
        <f t="shared" si="4"/>
        <v>11912721</v>
      </c>
      <c r="N51" s="37">
        <f t="shared" si="5"/>
        <v>11912721</v>
      </c>
      <c r="O51" s="30">
        <f t="shared" si="6"/>
        <v>0.0001412988651731822</v>
      </c>
      <c r="P51" s="15"/>
    </row>
    <row r="52" spans="1:15" ht="15">
      <c r="A52" s="10">
        <f t="shared" si="7"/>
        <v>37</v>
      </c>
      <c r="B52" s="11" t="s">
        <v>22</v>
      </c>
      <c r="C52" s="29" t="s">
        <v>98</v>
      </c>
      <c r="D52" s="12" t="s">
        <v>2</v>
      </c>
      <c r="E52" s="13"/>
      <c r="F52" s="13"/>
      <c r="G52" s="14">
        <f>VLOOKUP(B52,'[1]Brokers'!$B$7:$M$61,7,0)</f>
        <v>10301254.1</v>
      </c>
      <c r="H52" s="14">
        <f>VLOOKUP(B52,'[2]Brokers'!$B$9:$AD$69,29,0)</f>
        <v>0</v>
      </c>
      <c r="I52" s="14">
        <f>VLOOKUP(B52,'[1]Brokers'!$B$7:$M$61,12,0)</f>
        <v>0</v>
      </c>
      <c r="J52" s="14"/>
      <c r="K52" s="14"/>
      <c r="L52" s="14"/>
      <c r="M52" s="37">
        <f t="shared" si="4"/>
        <v>10301254.1</v>
      </c>
      <c r="N52" s="37">
        <f t="shared" si="5"/>
        <v>10301254.1</v>
      </c>
      <c r="O52" s="30">
        <f t="shared" si="6"/>
        <v>0.00012218497471657317</v>
      </c>
    </row>
    <row r="53" spans="1:15" ht="15">
      <c r="A53" s="10">
        <f t="shared" si="7"/>
        <v>38</v>
      </c>
      <c r="B53" s="11" t="s">
        <v>29</v>
      </c>
      <c r="C53" s="29" t="s">
        <v>103</v>
      </c>
      <c r="D53" s="12" t="s">
        <v>2</v>
      </c>
      <c r="E53" s="13"/>
      <c r="F53" s="13"/>
      <c r="G53" s="14">
        <f>VLOOKUP(B53,'[1]Brokers'!$B$7:$M$61,7,0)</f>
        <v>9745592</v>
      </c>
      <c r="H53" s="14">
        <f>VLOOKUP(B53,'[2]Brokers'!$B$9:$AD$69,29,0)</f>
        <v>0</v>
      </c>
      <c r="I53" s="14">
        <f>VLOOKUP(B53,'[1]Brokers'!$B$7:$M$61,12,0)</f>
        <v>0</v>
      </c>
      <c r="J53" s="14"/>
      <c r="K53" s="14"/>
      <c r="L53" s="14"/>
      <c r="M53" s="37">
        <f t="shared" si="4"/>
        <v>9745592</v>
      </c>
      <c r="N53" s="37">
        <f t="shared" si="5"/>
        <v>9745592</v>
      </c>
      <c r="O53" s="30">
        <f t="shared" si="6"/>
        <v>0.00011559416946311787</v>
      </c>
    </row>
    <row r="54" spans="1:15" ht="15">
      <c r="A54" s="10">
        <f t="shared" si="7"/>
        <v>39</v>
      </c>
      <c r="B54" s="11" t="s">
        <v>15</v>
      </c>
      <c r="C54" s="29" t="s">
        <v>108</v>
      </c>
      <c r="D54" s="12" t="s">
        <v>2</v>
      </c>
      <c r="E54" s="13"/>
      <c r="F54" s="13"/>
      <c r="G54" s="14">
        <f>VLOOKUP(B54,'[1]Brokers'!$B$7:$M$61,7,0)</f>
        <v>7766360.5600000005</v>
      </c>
      <c r="H54" s="14">
        <f>VLOOKUP(B54,'[2]Brokers'!$B$9:$AD$69,29,0)</f>
        <v>0</v>
      </c>
      <c r="I54" s="14">
        <f>VLOOKUP(B54,'[1]Brokers'!$B$7:$M$61,12,0)</f>
        <v>0</v>
      </c>
      <c r="J54" s="14"/>
      <c r="K54" s="14"/>
      <c r="L54" s="14"/>
      <c r="M54" s="37">
        <f t="shared" si="4"/>
        <v>7766360.5600000005</v>
      </c>
      <c r="N54" s="37">
        <f t="shared" si="5"/>
        <v>7766360.5600000005</v>
      </c>
      <c r="O54" s="30">
        <f t="shared" si="6"/>
        <v>9.211815954169999E-05</v>
      </c>
    </row>
    <row r="55" spans="1:15" ht="15">
      <c r="A55" s="10">
        <f t="shared" si="7"/>
        <v>40</v>
      </c>
      <c r="B55" s="11" t="s">
        <v>67</v>
      </c>
      <c r="C55" s="29" t="s">
        <v>68</v>
      </c>
      <c r="D55" s="12" t="s">
        <v>2</v>
      </c>
      <c r="E55" s="13"/>
      <c r="F55" s="13"/>
      <c r="G55" s="14">
        <f>VLOOKUP(B55,'[1]Brokers'!$B$7:$M$61,7,0)</f>
        <v>7108653.67</v>
      </c>
      <c r="H55" s="14">
        <f>VLOOKUP(B55,'[2]Brokers'!$B$9:$AD$69,29,0)</f>
        <v>0</v>
      </c>
      <c r="I55" s="14">
        <f>VLOOKUP(B55,'[1]Brokers'!$B$7:$M$61,12,0)</f>
        <v>0</v>
      </c>
      <c r="J55" s="14"/>
      <c r="K55" s="14"/>
      <c r="L55" s="14"/>
      <c r="M55" s="37">
        <f t="shared" si="4"/>
        <v>7108653.67</v>
      </c>
      <c r="N55" s="37">
        <f t="shared" si="5"/>
        <v>7108653.67</v>
      </c>
      <c r="O55" s="30">
        <f t="shared" si="6"/>
        <v>8.431698320477553E-05</v>
      </c>
    </row>
    <row r="56" spans="1:15" ht="15">
      <c r="A56" s="10">
        <f t="shared" si="7"/>
        <v>41</v>
      </c>
      <c r="B56" s="11" t="s">
        <v>21</v>
      </c>
      <c r="C56" s="29" t="s">
        <v>82</v>
      </c>
      <c r="D56" s="12" t="s">
        <v>2</v>
      </c>
      <c r="E56" s="13"/>
      <c r="F56" s="13"/>
      <c r="G56" s="14">
        <f>VLOOKUP(B56,'[1]Brokers'!$B$7:$M$61,7,0)</f>
        <v>4228080</v>
      </c>
      <c r="H56" s="14">
        <f>VLOOKUP(B56,'[2]Brokers'!$B$9:$AD$69,29,0)</f>
        <v>0</v>
      </c>
      <c r="I56" s="14">
        <f>VLOOKUP(B56,'[1]Brokers'!$B$7:$M$61,12,0)</f>
        <v>0</v>
      </c>
      <c r="J56" s="14"/>
      <c r="K56" s="14"/>
      <c r="L56" s="14"/>
      <c r="M56" s="37">
        <f t="shared" si="4"/>
        <v>4228080</v>
      </c>
      <c r="N56" s="37">
        <f t="shared" si="5"/>
        <v>4228080</v>
      </c>
      <c r="O56" s="30">
        <f t="shared" si="6"/>
        <v>5.01499956106945E-05</v>
      </c>
    </row>
    <row r="57" spans="1:15" ht="15">
      <c r="A57" s="10">
        <f t="shared" si="7"/>
        <v>42</v>
      </c>
      <c r="B57" s="11" t="s">
        <v>45</v>
      </c>
      <c r="C57" s="29" t="s">
        <v>45</v>
      </c>
      <c r="D57" s="12" t="s">
        <v>2</v>
      </c>
      <c r="E57" s="13"/>
      <c r="F57" s="13"/>
      <c r="G57" s="14">
        <f>VLOOKUP(B57,'[1]Brokers'!$B$7:$M$61,7,0)</f>
        <v>2715354.96</v>
      </c>
      <c r="H57" s="14">
        <f>VLOOKUP(B57,'[2]Brokers'!$B$9:$AD$69,29,0)</f>
        <v>0</v>
      </c>
      <c r="I57" s="14">
        <f>VLOOKUP(B57,'[1]Brokers'!$B$7:$M$61,12,0)</f>
        <v>0</v>
      </c>
      <c r="J57" s="14"/>
      <c r="K57" s="14"/>
      <c r="L57" s="14"/>
      <c r="M57" s="37">
        <f t="shared" si="4"/>
        <v>2715354.96</v>
      </c>
      <c r="N57" s="37">
        <f t="shared" si="5"/>
        <v>2715354.96</v>
      </c>
      <c r="O57" s="30">
        <f t="shared" si="6"/>
        <v>3.220729960773626E-05</v>
      </c>
    </row>
    <row r="58" spans="1:15" ht="15">
      <c r="A58" s="10">
        <f t="shared" si="7"/>
        <v>43</v>
      </c>
      <c r="B58" s="11" t="s">
        <v>47</v>
      </c>
      <c r="C58" s="29" t="s">
        <v>102</v>
      </c>
      <c r="D58" s="12" t="s">
        <v>2</v>
      </c>
      <c r="E58" s="13"/>
      <c r="F58" s="13"/>
      <c r="G58" s="14">
        <f>VLOOKUP(B58,'[1]Brokers'!$B$7:$M$61,7,0)</f>
        <v>1730345.5</v>
      </c>
      <c r="H58" s="14">
        <f>VLOOKUP(B58,'[2]Brokers'!$B$9:$AD$69,29,0)</f>
        <v>0</v>
      </c>
      <c r="I58" s="14">
        <f>VLOOKUP(B58,'[1]Brokers'!$B$7:$M$61,12,0)</f>
        <v>0</v>
      </c>
      <c r="J58" s="14"/>
      <c r="K58" s="14"/>
      <c r="L58" s="14"/>
      <c r="M58" s="37">
        <f t="shared" si="4"/>
        <v>1730345.5</v>
      </c>
      <c r="N58" s="37">
        <f t="shared" si="5"/>
        <v>1730345.5</v>
      </c>
      <c r="O58" s="30">
        <f t="shared" si="6"/>
        <v>2.052393030169367E-05</v>
      </c>
    </row>
    <row r="59" spans="1:15" ht="15">
      <c r="A59" s="10">
        <f t="shared" si="7"/>
        <v>44</v>
      </c>
      <c r="B59" s="11" t="s">
        <v>20</v>
      </c>
      <c r="C59" s="29" t="s">
        <v>104</v>
      </c>
      <c r="D59" s="12" t="s">
        <v>2</v>
      </c>
      <c r="E59" s="13"/>
      <c r="F59" s="13"/>
      <c r="G59" s="14">
        <f>VLOOKUP(B59,'[1]Brokers'!$B$7:$M$61,7,0)</f>
        <v>1165337</v>
      </c>
      <c r="H59" s="14">
        <f>VLOOKUP(B59,'[2]Brokers'!$B$9:$AD$69,29,0)</f>
        <v>0</v>
      </c>
      <c r="I59" s="14">
        <f>VLOOKUP(B59,'[1]Brokers'!$B$7:$M$61,12,0)</f>
        <v>0</v>
      </c>
      <c r="J59" s="14"/>
      <c r="K59" s="14"/>
      <c r="L59" s="14"/>
      <c r="M59" s="37">
        <f t="shared" si="4"/>
        <v>1165337</v>
      </c>
      <c r="N59" s="37">
        <f t="shared" si="5"/>
        <v>1165337</v>
      </c>
      <c r="O59" s="30">
        <f t="shared" si="6"/>
        <v>1.3822265764834131E-05</v>
      </c>
    </row>
    <row r="60" spans="1:15" ht="15">
      <c r="A60" s="10">
        <f t="shared" si="7"/>
        <v>45</v>
      </c>
      <c r="B60" s="11" t="s">
        <v>27</v>
      </c>
      <c r="C60" s="29" t="s">
        <v>114</v>
      </c>
      <c r="D60" s="12" t="s">
        <v>2</v>
      </c>
      <c r="E60" s="13"/>
      <c r="F60" s="13"/>
      <c r="G60" s="14">
        <f>VLOOKUP(B60,'[1]Brokers'!$B$7:$M$61,7,0)</f>
        <v>0</v>
      </c>
      <c r="H60" s="14">
        <f>VLOOKUP(B60,'[2]Brokers'!$B$9:$AD$69,29,0)</f>
        <v>0</v>
      </c>
      <c r="I60" s="14">
        <f>VLOOKUP(B60,'[1]Brokers'!$B$7:$M$61,12,0)</f>
        <v>0</v>
      </c>
      <c r="J60" s="14"/>
      <c r="K60" s="14"/>
      <c r="L60" s="14"/>
      <c r="M60" s="37">
        <f t="shared" si="4"/>
        <v>0</v>
      </c>
      <c r="N60" s="37">
        <f t="shared" si="5"/>
        <v>0</v>
      </c>
      <c r="O60" s="30">
        <f t="shared" si="6"/>
        <v>0</v>
      </c>
    </row>
    <row r="61" spans="1:15" ht="15">
      <c r="A61" s="10">
        <f t="shared" si="7"/>
        <v>46</v>
      </c>
      <c r="B61" s="11" t="s">
        <v>66</v>
      </c>
      <c r="C61" s="29" t="s">
        <v>93</v>
      </c>
      <c r="D61" s="12" t="s">
        <v>2</v>
      </c>
      <c r="E61" s="13"/>
      <c r="F61" s="13"/>
      <c r="G61" s="14">
        <f>VLOOKUP(B61,'[1]Brokers'!$B$7:$M$61,7,0)</f>
        <v>0</v>
      </c>
      <c r="H61" s="14">
        <f>VLOOKUP(B61,'[2]Brokers'!$B$9:$AD$69,29,0)</f>
        <v>0</v>
      </c>
      <c r="I61" s="14">
        <f>VLOOKUP(B61,'[1]Brokers'!$B$7:$M$61,12,0)</f>
        <v>0</v>
      </c>
      <c r="J61" s="14"/>
      <c r="K61" s="14"/>
      <c r="L61" s="14"/>
      <c r="M61" s="37">
        <f t="shared" si="4"/>
        <v>0</v>
      </c>
      <c r="N61" s="37">
        <f t="shared" si="5"/>
        <v>0</v>
      </c>
      <c r="O61" s="30">
        <f t="shared" si="6"/>
        <v>0</v>
      </c>
    </row>
    <row r="62" spans="1:15" ht="15">
      <c r="A62" s="10">
        <f t="shared" si="7"/>
        <v>47</v>
      </c>
      <c r="B62" s="11" t="s">
        <v>35</v>
      </c>
      <c r="C62" s="29" t="s">
        <v>99</v>
      </c>
      <c r="D62" s="12" t="s">
        <v>2</v>
      </c>
      <c r="E62" s="13"/>
      <c r="F62" s="13"/>
      <c r="G62" s="14">
        <f>VLOOKUP(B62,'[1]Brokers'!$B$7:$M$61,7,0)</f>
        <v>0</v>
      </c>
      <c r="H62" s="14">
        <f>VLOOKUP(B62,'[2]Brokers'!$B$9:$AD$69,29,0)</f>
        <v>0</v>
      </c>
      <c r="I62" s="14">
        <f>VLOOKUP(B62,'[1]Brokers'!$B$7:$M$61,12,0)</f>
        <v>0</v>
      </c>
      <c r="J62" s="14"/>
      <c r="K62" s="14"/>
      <c r="L62" s="14"/>
      <c r="M62" s="37">
        <f t="shared" si="4"/>
        <v>0</v>
      </c>
      <c r="N62" s="37">
        <f t="shared" si="5"/>
        <v>0</v>
      </c>
      <c r="O62" s="30">
        <f t="shared" si="6"/>
        <v>0</v>
      </c>
    </row>
    <row r="63" spans="1:15" ht="15">
      <c r="A63" s="10">
        <f t="shared" si="7"/>
        <v>48</v>
      </c>
      <c r="B63" s="11" t="s">
        <v>26</v>
      </c>
      <c r="C63" s="29" t="s">
        <v>109</v>
      </c>
      <c r="D63" s="12" t="s">
        <v>2</v>
      </c>
      <c r="E63" s="13" t="s">
        <v>2</v>
      </c>
      <c r="F63" s="13" t="s">
        <v>2</v>
      </c>
      <c r="G63" s="14">
        <f>VLOOKUP(B63,'[1]Brokers'!$B$7:$M$61,7,0)</f>
        <v>0</v>
      </c>
      <c r="H63" s="14">
        <f>VLOOKUP(B63,'[2]Brokers'!$B$9:$AD$69,29,0)</f>
        <v>0</v>
      </c>
      <c r="I63" s="14">
        <f>VLOOKUP(B63,'[1]Brokers'!$B$7:$M$61,12,0)</f>
        <v>0</v>
      </c>
      <c r="J63" s="14"/>
      <c r="K63" s="14"/>
      <c r="L63" s="14"/>
      <c r="M63" s="37">
        <f t="shared" si="4"/>
        <v>0</v>
      </c>
      <c r="N63" s="37">
        <f t="shared" si="5"/>
        <v>0</v>
      </c>
      <c r="O63" s="30">
        <f t="shared" si="6"/>
        <v>0</v>
      </c>
    </row>
    <row r="64" spans="1:15" ht="15">
      <c r="A64" s="10">
        <f t="shared" si="7"/>
        <v>49</v>
      </c>
      <c r="B64" s="11" t="s">
        <v>32</v>
      </c>
      <c r="C64" s="29" t="s">
        <v>88</v>
      </c>
      <c r="D64" s="12" t="s">
        <v>2</v>
      </c>
      <c r="E64" s="13"/>
      <c r="F64" s="13"/>
      <c r="G64" s="14">
        <f>VLOOKUP(B64,'[1]Brokers'!$B$7:$M$61,7,0)</f>
        <v>0</v>
      </c>
      <c r="H64" s="14">
        <f>VLOOKUP(B64,'[2]Brokers'!$B$9:$AD$69,29,0)</f>
        <v>0</v>
      </c>
      <c r="I64" s="14">
        <f>VLOOKUP(B64,'[1]Brokers'!$B$7:$M$61,12,0)</f>
        <v>0</v>
      </c>
      <c r="J64" s="14"/>
      <c r="K64" s="14"/>
      <c r="L64" s="14"/>
      <c r="M64" s="37">
        <f t="shared" si="4"/>
        <v>0</v>
      </c>
      <c r="N64" s="37">
        <f t="shared" si="5"/>
        <v>0</v>
      </c>
      <c r="O64" s="30">
        <f t="shared" si="6"/>
        <v>0</v>
      </c>
    </row>
    <row r="65" spans="1:15" ht="15">
      <c r="A65" s="10">
        <f t="shared" si="7"/>
        <v>50</v>
      </c>
      <c r="B65" s="11" t="s">
        <v>64</v>
      </c>
      <c r="C65" s="29" t="s">
        <v>106</v>
      </c>
      <c r="D65" s="12" t="s">
        <v>2</v>
      </c>
      <c r="E65" s="13"/>
      <c r="F65" s="13"/>
      <c r="G65" s="14">
        <f>VLOOKUP(B65,'[1]Brokers'!$B$7:$M$61,7,0)</f>
        <v>0</v>
      </c>
      <c r="H65" s="14">
        <f>VLOOKUP(B65,'[2]Brokers'!$B$9:$AD$69,29,0)</f>
        <v>0</v>
      </c>
      <c r="I65" s="14">
        <f>VLOOKUP(B65,'[1]Brokers'!$B$7:$M$61,12,0)</f>
        <v>0</v>
      </c>
      <c r="J65" s="14"/>
      <c r="K65" s="14"/>
      <c r="L65" s="14"/>
      <c r="M65" s="37">
        <f t="shared" si="4"/>
        <v>0</v>
      </c>
      <c r="N65" s="37">
        <f t="shared" si="5"/>
        <v>0</v>
      </c>
      <c r="O65" s="30">
        <f t="shared" si="6"/>
        <v>0</v>
      </c>
    </row>
    <row r="66" spans="1:15" ht="15">
      <c r="A66" s="10">
        <f t="shared" si="7"/>
        <v>51</v>
      </c>
      <c r="B66" s="11" t="s">
        <v>39</v>
      </c>
      <c r="C66" s="29" t="s">
        <v>113</v>
      </c>
      <c r="D66" s="12" t="s">
        <v>2</v>
      </c>
      <c r="E66" s="13"/>
      <c r="F66" s="13"/>
      <c r="G66" s="14">
        <f>VLOOKUP(B66,'[1]Brokers'!$B$7:$M$61,7,0)</f>
        <v>0</v>
      </c>
      <c r="H66" s="14">
        <f>VLOOKUP(B66,'[2]Brokers'!$B$9:$AD$69,29,0)</f>
        <v>0</v>
      </c>
      <c r="I66" s="14">
        <f>VLOOKUP(B66,'[1]Brokers'!$B$7:$M$61,12,0)</f>
        <v>0</v>
      </c>
      <c r="J66" s="14"/>
      <c r="K66" s="14"/>
      <c r="L66" s="14"/>
      <c r="M66" s="37">
        <f t="shared" si="4"/>
        <v>0</v>
      </c>
      <c r="N66" s="37">
        <f t="shared" si="5"/>
        <v>0</v>
      </c>
      <c r="O66" s="30">
        <f t="shared" si="6"/>
        <v>0</v>
      </c>
    </row>
    <row r="67" spans="1:15" ht="15">
      <c r="A67" s="10">
        <f t="shared" si="7"/>
        <v>52</v>
      </c>
      <c r="B67" s="11" t="s">
        <v>44</v>
      </c>
      <c r="C67" s="29" t="s">
        <v>44</v>
      </c>
      <c r="D67" s="12" t="s">
        <v>2</v>
      </c>
      <c r="E67" s="13"/>
      <c r="F67" s="13"/>
      <c r="G67" s="14">
        <f>VLOOKUP(B67,'[1]Brokers'!$B$7:$M$61,7,0)</f>
        <v>0</v>
      </c>
      <c r="H67" s="14">
        <f>VLOOKUP(B67,'[2]Brokers'!$B$9:$AD$69,29,0)</f>
        <v>0</v>
      </c>
      <c r="I67" s="14">
        <f>VLOOKUP(B67,'[1]Brokers'!$B$7:$M$61,12,0)</f>
        <v>0</v>
      </c>
      <c r="J67" s="14"/>
      <c r="K67" s="14"/>
      <c r="L67" s="14"/>
      <c r="M67" s="37">
        <f t="shared" si="4"/>
        <v>0</v>
      </c>
      <c r="N67" s="37">
        <f t="shared" si="5"/>
        <v>0</v>
      </c>
      <c r="O67" s="30">
        <f t="shared" si="6"/>
        <v>0</v>
      </c>
    </row>
    <row r="68" spans="1:15" ht="15">
      <c r="A68" s="10">
        <v>52</v>
      </c>
      <c r="B68" s="11" t="s">
        <v>46</v>
      </c>
      <c r="C68" s="29" t="s">
        <v>46</v>
      </c>
      <c r="D68" s="12" t="s">
        <v>2</v>
      </c>
      <c r="E68" s="13"/>
      <c r="F68" s="13"/>
      <c r="G68" s="14">
        <f>VLOOKUP(B68,'[1]Brokers'!$B$7:$M$61,7,0)</f>
        <v>0</v>
      </c>
      <c r="H68" s="14">
        <f>VLOOKUP(B68,'[2]Brokers'!$B$9:$AD$69,29,0)</f>
        <v>0</v>
      </c>
      <c r="I68" s="14">
        <f>VLOOKUP(B68,'[1]Brokers'!$B$7:$M$61,12,0)</f>
        <v>0</v>
      </c>
      <c r="J68" s="14"/>
      <c r="K68" s="14"/>
      <c r="L68" s="14"/>
      <c r="M68" s="37">
        <f t="shared" si="4"/>
        <v>0</v>
      </c>
      <c r="N68" s="37">
        <f t="shared" si="5"/>
        <v>0</v>
      </c>
      <c r="O68" s="30">
        <f t="shared" si="6"/>
        <v>0</v>
      </c>
    </row>
    <row r="69" spans="1:15" ht="15">
      <c r="A69" s="10">
        <v>53</v>
      </c>
      <c r="B69" s="11" t="s">
        <v>123</v>
      </c>
      <c r="C69" s="29" t="s">
        <v>123</v>
      </c>
      <c r="D69" s="12"/>
      <c r="E69" s="13"/>
      <c r="F69" s="13" t="s">
        <v>2</v>
      </c>
      <c r="G69" s="14" t="s">
        <v>123</v>
      </c>
      <c r="H69" s="14">
        <v>0</v>
      </c>
      <c r="I69" s="14">
        <v>0</v>
      </c>
      <c r="J69" s="14"/>
      <c r="K69" s="14"/>
      <c r="L69" s="14"/>
      <c r="M69" s="37">
        <v>0</v>
      </c>
      <c r="N69" s="37">
        <v>0</v>
      </c>
      <c r="O69" s="30"/>
    </row>
    <row r="70" spans="1:16" ht="16.5" customHeight="1" thickBot="1">
      <c r="A70" s="43" t="s">
        <v>54</v>
      </c>
      <c r="B70" s="44"/>
      <c r="C70" s="45"/>
      <c r="D70" s="26">
        <f>COUNTA(D16:D69)</f>
        <v>53</v>
      </c>
      <c r="E70" s="26">
        <f>COUNTA(E16:E69)</f>
        <v>16</v>
      </c>
      <c r="F70" s="26">
        <f>COUNTA(F16:F69)</f>
        <v>15</v>
      </c>
      <c r="G70" s="31">
        <f aca="true" t="shared" si="8" ref="G70">SUM(G16:G69)</f>
        <v>76376821128.06</v>
      </c>
      <c r="H70" s="31">
        <f aca="true" t="shared" si="9" ref="H70:O70">SUM(H16:H69)</f>
        <v>0</v>
      </c>
      <c r="I70" s="31">
        <f t="shared" si="9"/>
        <v>7931860229</v>
      </c>
      <c r="J70" s="31"/>
      <c r="K70" s="31"/>
      <c r="L70" s="31"/>
      <c r="M70" s="31">
        <f aca="true" t="shared" si="10" ref="M70:N70">SUM(M16:M69)</f>
        <v>84308681357.06</v>
      </c>
      <c r="N70" s="31">
        <f t="shared" si="10"/>
        <v>84308681357.06</v>
      </c>
      <c r="O70" s="32">
        <f t="shared" si="9"/>
        <v>0.9995965847365592</v>
      </c>
      <c r="P70" s="17"/>
    </row>
    <row r="71" spans="11:16" ht="15">
      <c r="K71" s="18"/>
      <c r="L71" s="18"/>
      <c r="M71" s="19"/>
      <c r="O71" s="18"/>
      <c r="P71" s="17"/>
    </row>
    <row r="72" spans="2:16" ht="27.6" customHeight="1">
      <c r="B72" s="42" t="s">
        <v>55</v>
      </c>
      <c r="C72" s="42"/>
      <c r="D72" s="24"/>
      <c r="E72" s="24"/>
      <c r="F72" s="24"/>
      <c r="H72" s="20"/>
      <c r="K72" s="18"/>
      <c r="L72" s="18"/>
      <c r="M72" s="18"/>
      <c r="N72" s="1" t="s">
        <v>123</v>
      </c>
      <c r="P72" s="17"/>
    </row>
    <row r="73" spans="3:16" ht="27.6" customHeight="1">
      <c r="C73" s="25"/>
      <c r="D73" s="25"/>
      <c r="E73" s="25"/>
      <c r="F73" s="25"/>
      <c r="P73" s="17"/>
    </row>
    <row r="74" ht="15">
      <c r="P74" s="17"/>
    </row>
    <row r="75" ht="15">
      <c r="P75" s="17"/>
    </row>
  </sheetData>
  <autoFilter ref="E15:F70"/>
  <mergeCells count="15">
    <mergeCell ref="N11:O11"/>
    <mergeCell ref="M14:M15"/>
    <mergeCell ref="N14:N15"/>
    <mergeCell ref="D9:K9"/>
    <mergeCell ref="B72:C72"/>
    <mergeCell ref="A70:C70"/>
    <mergeCell ref="O14:O15"/>
    <mergeCell ref="A12:A15"/>
    <mergeCell ref="B12:B15"/>
    <mergeCell ref="C12:C15"/>
    <mergeCell ref="D12:F14"/>
    <mergeCell ref="G12:M13"/>
    <mergeCell ref="J14:L14"/>
    <mergeCell ref="G14:I14"/>
    <mergeCell ref="N12:O13"/>
  </mergeCells>
  <printOptions/>
  <pageMargins left="0.7" right="0.7" top="0.75" bottom="0.75" header="0.3" footer="0.3"/>
  <pageSetup fitToHeight="2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2021-02-10T05:59:45Z</cp:lastPrinted>
  <dcterms:created xsi:type="dcterms:W3CDTF">2017-06-09T07:51:20Z</dcterms:created>
  <dcterms:modified xsi:type="dcterms:W3CDTF">2022-02-14T09:14:23Z</dcterms:modified>
  <cp:category/>
  <cp:version/>
  <cp:contentType/>
  <cp:contentStatus/>
</cp:coreProperties>
</file>