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'Sheet1'!$E$15:$F$70</definedName>
    <definedName name="_xlnm.Print_Area" localSheetId="0">'Sheet1'!$A$1:$N$73</definedName>
  </definedNames>
  <calcPr calcId="152511"/>
</workbook>
</file>

<file path=xl/sharedStrings.xml><?xml version="1.0" encoding="utf-8"?>
<sst xmlns="http://schemas.openxmlformats.org/spreadsheetml/2006/main" count="216" uniqueCount="124">
  <si>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</si>
  <si>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</si>
  <si>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</si>
  <si>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</si>
  <si>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</si>
  <si>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</si>
  <si>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</si>
  <si>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</si>
  <si>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</si>
  <si>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</si>
  <si>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</si>
  <si>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</si>
  <si>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</si>
  <si>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</si>
  <si>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</si>
  <si>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</si>
  <si>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</si>
  <si>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</si>
  <si>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</si>
  <si>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</si>
  <si>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</si>
  <si>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</si>
  <si>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</si>
  <si>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</si>
  <si>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</si>
  <si>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</si>
  <si>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</si>
  <si>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</si>
  <si>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</si>
  <si>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</si>
  <si>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</si>
  <si>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</si>
  <si>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</si>
  <si>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</si>
  <si>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</si>
  <si>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</si>
  <si>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</si>
  <si>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</si>
  <si>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</si>
  <si>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</si>
  <si>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</si>
  <si>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</si>
  <si>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</si>
  <si>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</si>
  <si>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</si>
  <si>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</si>
  <si>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</si>
  <si>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</si>
  <si>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</si>
  <si>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</si>
  <si>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</si>
  <si>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</si>
  <si>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</si>
  <si>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</si>
  <si>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</si>
  <si>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</si>
  <si>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</si>
  <si>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</si>
  <si>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</si>
  <si>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</si>
  <si>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</si>
  <si>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</si>
  <si>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</si>
  <si>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</si>
  <si>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</si>
  <si>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</si>
  <si>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</si>
  <si>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</si>
  <si>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</si>
  <si>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</si>
  <si>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</si>
  <si>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</si>
  <si>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</si>
  <si>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</si>
  <si>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Trading value of February</t>
  </si>
  <si>
    <t>As of Febrary 29,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</si>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</sst>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202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258000</v>
          </cell>
          <cell r="F11">
            <v>2800</v>
          </cell>
          <cell r="G11">
            <v>728099</v>
          </cell>
          <cell r="H11">
            <v>986099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16663838</v>
          </cell>
          <cell r="E12">
            <v>775378065.89</v>
          </cell>
          <cell r="F12">
            <v>16643883</v>
          </cell>
          <cell r="G12">
            <v>780702871.44</v>
          </cell>
          <cell r="H12">
            <v>1556080937.33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20</v>
          </cell>
          <cell r="E14">
            <v>130000</v>
          </cell>
          <cell r="F14">
            <v>71756</v>
          </cell>
          <cell r="G14">
            <v>7508221.62</v>
          </cell>
          <cell r="H14">
            <v>7638221.62</v>
          </cell>
        </row>
        <row r="15">
          <cell r="B15" t="str">
            <v>BDSC</v>
          </cell>
          <cell r="C15" t="str">
            <v>БиДиСек ХК</v>
          </cell>
          <cell r="D15">
            <v>1341639</v>
          </cell>
          <cell r="E15">
            <v>400244498.72</v>
          </cell>
          <cell r="F15">
            <v>598711</v>
          </cell>
          <cell r="G15">
            <v>340513073.49</v>
          </cell>
          <cell r="H15">
            <v>740757572.21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30842</v>
          </cell>
          <cell r="E17">
            <v>7858785</v>
          </cell>
          <cell r="F17">
            <v>348859</v>
          </cell>
          <cell r="G17">
            <v>72467067.74</v>
          </cell>
          <cell r="H17">
            <v>80325852.74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300</v>
          </cell>
          <cell r="E19">
            <v>196500</v>
          </cell>
          <cell r="F19">
            <v>1536</v>
          </cell>
          <cell r="G19">
            <v>3870000</v>
          </cell>
          <cell r="H19">
            <v>4066500</v>
          </cell>
        </row>
        <row r="20">
          <cell r="B20" t="str">
            <v>BUMB</v>
          </cell>
          <cell r="C20" t="str">
            <v>Бумбат-Алтай ХХК</v>
          </cell>
          <cell r="D20">
            <v>182274</v>
          </cell>
          <cell r="E20">
            <v>31699867.56</v>
          </cell>
          <cell r="F20">
            <v>56735</v>
          </cell>
          <cell r="G20">
            <v>20386274.19</v>
          </cell>
          <cell r="H20">
            <v>52086141.75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20675</v>
          </cell>
          <cell r="E21">
            <v>1213715.3</v>
          </cell>
          <cell r="F21">
            <v>180008</v>
          </cell>
          <cell r="G21">
            <v>20856410.4</v>
          </cell>
          <cell r="H21">
            <v>22070125.7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107130</v>
          </cell>
          <cell r="E23">
            <v>9525449.7</v>
          </cell>
          <cell r="F23">
            <v>70803</v>
          </cell>
          <cell r="G23">
            <v>11726822.7</v>
          </cell>
          <cell r="H23">
            <v>21252272.4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3810</v>
          </cell>
          <cell r="E25">
            <v>3118345</v>
          </cell>
          <cell r="F25">
            <v>298</v>
          </cell>
          <cell r="G25">
            <v>353130</v>
          </cell>
          <cell r="H25">
            <v>3471475</v>
          </cell>
        </row>
        <row r="26">
          <cell r="B26" t="str">
            <v>DOMI</v>
          </cell>
          <cell r="C26" t="str">
            <v>Домикс сек ҮЦК ХХК</v>
          </cell>
          <cell r="D26">
            <v>4208</v>
          </cell>
          <cell r="E26">
            <v>1473081.82</v>
          </cell>
          <cell r="F26">
            <v>8960</v>
          </cell>
          <cell r="G26">
            <v>3419654.6</v>
          </cell>
          <cell r="H26">
            <v>4892736.42</v>
          </cell>
        </row>
        <row r="27">
          <cell r="B27" t="str">
            <v>DRBR</v>
          </cell>
          <cell r="C27" t="str">
            <v>Дархан брокер ХХК</v>
          </cell>
          <cell r="D27">
            <v>565</v>
          </cell>
          <cell r="E27">
            <v>236803</v>
          </cell>
          <cell r="F27">
            <v>14348</v>
          </cell>
          <cell r="G27">
            <v>4027257.76</v>
          </cell>
          <cell r="H27">
            <v>4264060.76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5</v>
          </cell>
          <cell r="G28">
            <v>8500</v>
          </cell>
          <cell r="H28">
            <v>8500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14055</v>
          </cell>
          <cell r="E30">
            <v>5230343</v>
          </cell>
          <cell r="F30">
            <v>0</v>
          </cell>
          <cell r="G30">
            <v>0</v>
          </cell>
          <cell r="H30">
            <v>5230343</v>
          </cell>
        </row>
        <row r="31">
          <cell r="B31" t="str">
            <v>GAUL</v>
          </cell>
          <cell r="C31" t="str">
            <v>Гаүли ХХК</v>
          </cell>
          <cell r="D31">
            <v>183856</v>
          </cell>
          <cell r="E31">
            <v>40728139.74</v>
          </cell>
          <cell r="F31">
            <v>43344</v>
          </cell>
          <cell r="G31">
            <v>5482368.94</v>
          </cell>
          <cell r="H31">
            <v>46210508.68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1707</v>
          </cell>
          <cell r="E32">
            <v>1442753.6</v>
          </cell>
          <cell r="F32">
            <v>13712</v>
          </cell>
          <cell r="G32">
            <v>2285438.42</v>
          </cell>
          <cell r="H32">
            <v>3728192.02</v>
          </cell>
        </row>
        <row r="33">
          <cell r="B33" t="str">
            <v>GDSC</v>
          </cell>
          <cell r="C33" t="str">
            <v>Гүүдсек ХХК</v>
          </cell>
          <cell r="D33">
            <v>15207</v>
          </cell>
          <cell r="E33">
            <v>1882710.3</v>
          </cell>
          <cell r="F33">
            <v>43158</v>
          </cell>
          <cell r="G33">
            <v>7319027</v>
          </cell>
          <cell r="H33">
            <v>9201737.3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2879358</v>
          </cell>
          <cell r="E34">
            <v>199027746.48</v>
          </cell>
          <cell r="F34">
            <v>3017957</v>
          </cell>
          <cell r="G34">
            <v>200948210.56</v>
          </cell>
          <cell r="H34">
            <v>399975957.03999996</v>
          </cell>
        </row>
        <row r="35">
          <cell r="B35" t="str">
            <v>GNDX</v>
          </cell>
          <cell r="C35" t="str">
            <v>Гендекс ХХК</v>
          </cell>
          <cell r="D35">
            <v>1699</v>
          </cell>
          <cell r="E35">
            <v>210870</v>
          </cell>
          <cell r="F35">
            <v>297</v>
          </cell>
          <cell r="G35">
            <v>106747.77</v>
          </cell>
          <cell r="H35">
            <v>317617.77</v>
          </cell>
        </row>
        <row r="36">
          <cell r="B36" t="str">
            <v>HUN</v>
          </cell>
          <cell r="C36" t="str">
            <v>Хүннү Эмпайр ХХК</v>
          </cell>
          <cell r="D36">
            <v>6688</v>
          </cell>
          <cell r="E36">
            <v>3993855.1</v>
          </cell>
          <cell r="F36">
            <v>4233</v>
          </cell>
          <cell r="G36">
            <v>892852.1</v>
          </cell>
          <cell r="H36">
            <v>4886707.2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15296</v>
          </cell>
          <cell r="E37">
            <v>39908939</v>
          </cell>
          <cell r="F37">
            <v>110</v>
          </cell>
          <cell r="G37">
            <v>290230</v>
          </cell>
          <cell r="H37">
            <v>40199169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8961</v>
          </cell>
          <cell r="E38">
            <v>23087005.5</v>
          </cell>
          <cell r="F38">
            <v>9200</v>
          </cell>
          <cell r="G38">
            <v>3469205.4299999997</v>
          </cell>
          <cell r="H38">
            <v>26556210.93</v>
          </cell>
        </row>
        <row r="39">
          <cell r="B39" t="str">
            <v>MERG</v>
          </cell>
          <cell r="C39" t="str">
            <v>Мэргэн санаа ХХК</v>
          </cell>
          <cell r="D39">
            <v>160</v>
          </cell>
          <cell r="E39">
            <v>25438.4</v>
          </cell>
          <cell r="F39">
            <v>3360</v>
          </cell>
          <cell r="G39">
            <v>798942.3</v>
          </cell>
          <cell r="H39">
            <v>824380.7000000001</v>
          </cell>
        </row>
        <row r="40">
          <cell r="B40" t="str">
            <v>MIBG</v>
          </cell>
          <cell r="C40" t="str">
            <v>Эм Ай Би Жи ХХК</v>
          </cell>
          <cell r="D40">
            <v>28543</v>
          </cell>
          <cell r="E40">
            <v>11357000</v>
          </cell>
          <cell r="F40">
            <v>4000</v>
          </cell>
          <cell r="G40">
            <v>352000</v>
          </cell>
          <cell r="H40">
            <v>11709000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20000</v>
          </cell>
          <cell r="G41">
            <v>1100000</v>
          </cell>
          <cell r="H41">
            <v>1100000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540489</v>
          </cell>
          <cell r="E42">
            <v>118609837.46000001</v>
          </cell>
          <cell r="F42">
            <v>323231</v>
          </cell>
          <cell r="G42">
            <v>66880449.370000005</v>
          </cell>
          <cell r="H42">
            <v>185490286.83</v>
          </cell>
        </row>
        <row r="43">
          <cell r="B43" t="str">
            <v>MOHU</v>
          </cell>
          <cell r="C43" t="str">
            <v>Монгол хувьцаа ХХК</v>
          </cell>
          <cell r="D43">
            <v>22</v>
          </cell>
          <cell r="E43">
            <v>1155</v>
          </cell>
          <cell r="F43">
            <v>0</v>
          </cell>
          <cell r="G43">
            <v>0</v>
          </cell>
          <cell r="H43">
            <v>1155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51107</v>
          </cell>
          <cell r="E44">
            <v>31566662.75</v>
          </cell>
          <cell r="F44">
            <v>147</v>
          </cell>
          <cell r="G44">
            <v>66150</v>
          </cell>
          <cell r="H44">
            <v>31632812.75</v>
          </cell>
        </row>
        <row r="45">
          <cell r="B45" t="str">
            <v>MSDQ</v>
          </cell>
          <cell r="C45" t="str">
            <v>Масдак ХХК</v>
          </cell>
          <cell r="D45">
            <v>252</v>
          </cell>
          <cell r="E45">
            <v>45210.76</v>
          </cell>
          <cell r="F45">
            <v>1768</v>
          </cell>
          <cell r="G45">
            <v>1720880</v>
          </cell>
          <cell r="H45">
            <v>1766090.76</v>
          </cell>
        </row>
        <row r="46">
          <cell r="B46" t="str">
            <v>MSEC</v>
          </cell>
          <cell r="C46" t="str">
            <v>Монсек ХХК</v>
          </cell>
          <cell r="D46">
            <v>47581</v>
          </cell>
          <cell r="E46">
            <v>6856496.25</v>
          </cell>
          <cell r="F46">
            <v>37776</v>
          </cell>
          <cell r="G46">
            <v>4596089.22</v>
          </cell>
          <cell r="H46">
            <v>11452585.469999999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64270</v>
          </cell>
          <cell r="E47">
            <v>43976365.99</v>
          </cell>
          <cell r="F47">
            <v>31648</v>
          </cell>
          <cell r="G47">
            <v>21317250</v>
          </cell>
          <cell r="H47">
            <v>65293615.99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7789</v>
          </cell>
          <cell r="G48">
            <v>16618500</v>
          </cell>
          <cell r="H48">
            <v>16618500</v>
          </cell>
        </row>
        <row r="49">
          <cell r="B49" t="str">
            <v>RISM</v>
          </cell>
          <cell r="C49" t="str">
            <v>"РАЙНОС ИНВЕСТМЕНТ ҮЦК" ХХК</v>
          </cell>
          <cell r="D49">
            <v>1020</v>
          </cell>
          <cell r="E49">
            <v>48986.5</v>
          </cell>
          <cell r="F49">
            <v>0</v>
          </cell>
          <cell r="G49">
            <v>0</v>
          </cell>
          <cell r="H49">
            <v>48986.5</v>
          </cell>
        </row>
        <row r="50">
          <cell r="B50" t="str">
            <v>SANR</v>
          </cell>
          <cell r="C50" t="str">
            <v>Санар ХХК</v>
          </cell>
          <cell r="D50">
            <v>2300</v>
          </cell>
          <cell r="E50">
            <v>1431898</v>
          </cell>
          <cell r="F50">
            <v>0</v>
          </cell>
          <cell r="G50">
            <v>0</v>
          </cell>
          <cell r="H50">
            <v>1431898</v>
          </cell>
        </row>
        <row r="51">
          <cell r="B51" t="str">
            <v>SECP</v>
          </cell>
          <cell r="C51" t="str">
            <v>СИКАП</v>
          </cell>
          <cell r="D51">
            <v>127457</v>
          </cell>
          <cell r="E51">
            <v>9343072</v>
          </cell>
          <cell r="F51">
            <v>6400</v>
          </cell>
          <cell r="G51">
            <v>159552.5</v>
          </cell>
          <cell r="H51">
            <v>9502624.5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576210</v>
          </cell>
          <cell r="E54">
            <v>68036994.98</v>
          </cell>
          <cell r="F54">
            <v>1423557</v>
          </cell>
          <cell r="G54">
            <v>136469901.08</v>
          </cell>
          <cell r="H54">
            <v>204506896.06</v>
          </cell>
        </row>
        <row r="55">
          <cell r="B55" t="str">
            <v>TABO</v>
          </cell>
          <cell r="C55" t="str">
            <v>Таван богд ХХК</v>
          </cell>
          <cell r="D55">
            <v>1393</v>
          </cell>
          <cell r="E55">
            <v>3613359.9</v>
          </cell>
          <cell r="F55">
            <v>32710</v>
          </cell>
          <cell r="G55">
            <v>22336014.65</v>
          </cell>
          <cell r="H55">
            <v>25949374.549999997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1240</v>
          </cell>
          <cell r="E56">
            <v>1246787.01</v>
          </cell>
          <cell r="F56">
            <v>3421</v>
          </cell>
          <cell r="G56">
            <v>8258852</v>
          </cell>
          <cell r="H56">
            <v>9505639.01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310979</v>
          </cell>
          <cell r="E57">
            <v>55889558.57</v>
          </cell>
          <cell r="F57">
            <v>259435</v>
          </cell>
          <cell r="G57">
            <v>94819501.11</v>
          </cell>
          <cell r="H57">
            <v>150709059.68</v>
          </cell>
        </row>
        <row r="58">
          <cell r="B58" t="str">
            <v>TNGR</v>
          </cell>
          <cell r="C58" t="str">
            <v>Тэнгэр капитал ХХК</v>
          </cell>
          <cell r="D58">
            <v>34692</v>
          </cell>
          <cell r="E58">
            <v>8951381</v>
          </cell>
          <cell r="F58">
            <v>10700</v>
          </cell>
          <cell r="G58">
            <v>2640644</v>
          </cell>
          <cell r="H58">
            <v>11592025</v>
          </cell>
        </row>
        <row r="59">
          <cell r="B59" t="str">
            <v>TTOL</v>
          </cell>
          <cell r="C59" t="str">
            <v>Апекс Капитал ҮЦК</v>
          </cell>
          <cell r="D59">
            <v>197642</v>
          </cell>
          <cell r="E59">
            <v>24182624.94</v>
          </cell>
          <cell r="F59">
            <v>210038</v>
          </cell>
          <cell r="G59">
            <v>32731463.74</v>
          </cell>
          <cell r="H59">
            <v>56914088.68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1441</v>
          </cell>
          <cell r="G60">
            <v>3231640</v>
          </cell>
          <cell r="H60">
            <v>3231640</v>
          </cell>
        </row>
        <row r="61">
          <cell r="B61" t="str">
            <v>ZGB</v>
          </cell>
          <cell r="C61" t="str">
            <v>Зэт жи би ХХК</v>
          </cell>
          <cell r="D61">
            <v>473</v>
          </cell>
          <cell r="E61">
            <v>292473</v>
          </cell>
          <cell r="F61">
            <v>0</v>
          </cell>
          <cell r="G61">
            <v>0</v>
          </cell>
          <cell r="H61">
            <v>292473</v>
          </cell>
        </row>
        <row r="62">
          <cell r="B62" t="str">
            <v>ZRGD</v>
          </cell>
          <cell r="C62" t="str">
            <v>Зэргэд ХХК</v>
          </cell>
          <cell r="D62">
            <v>108912</v>
          </cell>
          <cell r="E62">
            <v>10657350.91</v>
          </cell>
          <cell r="F62">
            <v>69736</v>
          </cell>
          <cell r="G62">
            <v>41518835</v>
          </cell>
          <cell r="H62">
            <v>52176185.91</v>
          </cell>
        </row>
        <row r="63">
          <cell r="B63" t="str">
            <v>нийт</v>
          </cell>
          <cell r="C63">
            <v>0</v>
          </cell>
          <cell r="D63">
            <v>23577870</v>
          </cell>
          <cell r="E63">
            <v>1942978128.13</v>
          </cell>
          <cell r="F63">
            <v>23577870</v>
          </cell>
          <cell r="G63">
            <v>1942978128.1300004</v>
          </cell>
          <cell r="H63">
            <v>3885956256.259999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185490286.83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185490286.83</v>
          </cell>
          <cell r="N16">
            <v>6554241274.04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1556080937.33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1556080937.33</v>
          </cell>
          <cell r="N17">
            <v>1668224458.75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740757572.21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740757572.21</v>
          </cell>
          <cell r="N18">
            <v>962270181.6800001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399975957.03999996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399975957.03999996</v>
          </cell>
          <cell r="N19">
            <v>610799623.1099999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22070125.7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22070125.7</v>
          </cell>
          <cell r="N20">
            <v>590468712.9000001</v>
          </cell>
        </row>
        <row r="21">
          <cell r="B21" t="str">
            <v>STIN</v>
          </cell>
          <cell r="C21" t="str">
            <v>"СТАНДАРТ ИНВЕСТМЕНТ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204506896.06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204506896.06</v>
          </cell>
          <cell r="N21">
            <v>345998995.48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150709059.68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150709059.68</v>
          </cell>
          <cell r="N22">
            <v>322083322.52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52086141.75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52086141.75</v>
          </cell>
          <cell r="N23">
            <v>182348268.46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65293615.99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65293615.99</v>
          </cell>
          <cell r="N24">
            <v>111742584.97</v>
          </cell>
        </row>
        <row r="25">
          <cell r="B25" t="str">
            <v>BLMB</v>
          </cell>
          <cell r="C25" t="str">
            <v>"БЛҮМСБЮРИ СЕКЮРИТИЕС ҮЦК" ХХК </v>
          </cell>
          <cell r="D25" t="str">
            <v>●</v>
          </cell>
          <cell r="G25">
            <v>80325852.74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80325852.74</v>
          </cell>
          <cell r="N25">
            <v>108755472.74</v>
          </cell>
        </row>
        <row r="26">
          <cell r="B26" t="str">
            <v>INVC</v>
          </cell>
          <cell r="C26" t="str">
            <v>"ИНВЕСКОР КАПИТАЛ ҮЦК" ХХК</v>
          </cell>
          <cell r="D26" t="str">
            <v>●</v>
          </cell>
          <cell r="E26" t="str">
            <v>●</v>
          </cell>
          <cell r="G26">
            <v>40199169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40199169</v>
          </cell>
          <cell r="N26">
            <v>102675623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56914088.68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56914088.68</v>
          </cell>
          <cell r="N27">
            <v>93646231.28999999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46210508.68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46210508.68</v>
          </cell>
          <cell r="N28">
            <v>89692634.89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G29">
            <v>9505639.01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9505639.01</v>
          </cell>
          <cell r="N29">
            <v>76279078.80000001</v>
          </cell>
        </row>
        <row r="30">
          <cell r="B30" t="str">
            <v>ZRGD</v>
          </cell>
          <cell r="C30" t="str">
            <v>"ЗЭРГЭД ҮЦК" ХХК</v>
          </cell>
          <cell r="D30" t="str">
            <v>●</v>
          </cell>
          <cell r="G30">
            <v>52176185.91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52176185.91</v>
          </cell>
          <cell r="N30">
            <v>73597999.85</v>
          </cell>
        </row>
        <row r="31">
          <cell r="B31" t="str">
            <v>MONG</v>
          </cell>
          <cell r="C31" t="str">
            <v>"МОНГОЛ СЕКЮРИТИЕС ҮЦК" ХК</v>
          </cell>
          <cell r="D31" t="str">
            <v>●</v>
          </cell>
          <cell r="G31">
            <v>31632812.75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31632812.75</v>
          </cell>
          <cell r="N31">
            <v>52295725.44</v>
          </cell>
        </row>
        <row r="32">
          <cell r="B32" t="str">
            <v>SECP</v>
          </cell>
          <cell r="C32" t="str">
            <v>"СИКАП 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9502624.5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9502624.5</v>
          </cell>
          <cell r="N32">
            <v>41028073.2</v>
          </cell>
        </row>
        <row r="33">
          <cell r="B33" t="str">
            <v>LFTI</v>
          </cell>
          <cell r="C33" t="str">
            <v>"ЛАЙФТАЙМ ИНВЕСТМЕНТ ҮЦК" ХХК</v>
          </cell>
          <cell r="D33" t="str">
            <v>●</v>
          </cell>
          <cell r="E33" t="str">
            <v>●</v>
          </cell>
          <cell r="G33">
            <v>26556210.93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26556210.93</v>
          </cell>
          <cell r="N33">
            <v>37642980.93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G34">
            <v>25949374.549999997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25949374.549999997</v>
          </cell>
          <cell r="N34">
            <v>34786929.89</v>
          </cell>
        </row>
        <row r="35">
          <cell r="B35" t="str">
            <v>DELG</v>
          </cell>
          <cell r="C35" t="str">
            <v>"ДЭЛГЭРХАНГАЙ СЕКЮРИТИЗ ҮЦК" ХХК</v>
          </cell>
          <cell r="D35" t="str">
            <v>●</v>
          </cell>
          <cell r="G35">
            <v>3471475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3471475</v>
          </cell>
          <cell r="N35">
            <v>34000130.03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21252272.4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21252272.4</v>
          </cell>
          <cell r="N36">
            <v>31180164.7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 t="str">
            <v>●</v>
          </cell>
          <cell r="G37">
            <v>11452585.469999999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11452585.469999999</v>
          </cell>
          <cell r="N37">
            <v>26290000.589999996</v>
          </cell>
        </row>
        <row r="38">
          <cell r="B38" t="str">
            <v>BATS</v>
          </cell>
          <cell r="C38" t="str">
            <v>"БАТС ҮЦК" ХХК</v>
          </cell>
          <cell r="D38" t="str">
            <v>●</v>
          </cell>
          <cell r="G38">
            <v>7638221.62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7638221.62</v>
          </cell>
          <cell r="N38">
            <v>21411303.14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G39">
            <v>11709000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11709000</v>
          </cell>
          <cell r="N39">
            <v>19388091</v>
          </cell>
        </row>
        <row r="40">
          <cell r="B40" t="str">
            <v>GDSC</v>
          </cell>
          <cell r="C40" t="str">
            <v>"ГҮҮДСЕК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9201737.3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9201737.3</v>
          </cell>
          <cell r="N40">
            <v>18030124.3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16618500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16618500</v>
          </cell>
          <cell r="N41">
            <v>17005027.79</v>
          </cell>
        </row>
        <row r="42">
          <cell r="B42" t="str">
            <v>TNGR</v>
          </cell>
          <cell r="C42" t="str">
            <v>"ТЭНГЭР КАПИТАЛ  ҮЦК" ХХК</v>
          </cell>
          <cell r="D42" t="str">
            <v>●</v>
          </cell>
          <cell r="F42" t="str">
            <v>●</v>
          </cell>
          <cell r="G42">
            <v>11592025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11592025</v>
          </cell>
          <cell r="N42">
            <v>15595621.55</v>
          </cell>
        </row>
        <row r="43">
          <cell r="B43" t="str">
            <v>UNDR</v>
          </cell>
          <cell r="C43" t="str">
            <v>"ӨНДӨРХААН ИНВЕСТ ҮЦК" ХХК</v>
          </cell>
          <cell r="D43" t="str">
            <v>●</v>
          </cell>
          <cell r="G43">
            <v>3231640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3231640</v>
          </cell>
          <cell r="N43">
            <v>15225925.959999999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G44">
            <v>1766090.76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1766090.76</v>
          </cell>
          <cell r="N44">
            <v>13634088.56</v>
          </cell>
        </row>
        <row r="45">
          <cell r="B45" t="str">
            <v>DOMI</v>
          </cell>
          <cell r="C45" t="str">
            <v>"ДОМИКС СЕК ҮЦК" ХХК</v>
          </cell>
          <cell r="D45" t="str">
            <v>●</v>
          </cell>
          <cell r="G45">
            <v>4892736.42</v>
          </cell>
          <cell r="H45">
            <v>0</v>
          </cell>
          <cell r="I45">
            <v>0</v>
          </cell>
          <cell r="M45">
            <v>4892736.42</v>
          </cell>
          <cell r="N45">
            <v>12547587.86</v>
          </cell>
        </row>
        <row r="46">
          <cell r="B46" t="str">
            <v>DRBR</v>
          </cell>
          <cell r="C46" t="str">
            <v>"ДАРХАН БРОКЕР ҮЦК" ХХК</v>
          </cell>
          <cell r="D46" t="str">
            <v>●</v>
          </cell>
          <cell r="G46">
            <v>4264060.76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4264060.76</v>
          </cell>
          <cell r="N46">
            <v>10963410.18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824380.7000000001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824380.7000000001</v>
          </cell>
          <cell r="N47">
            <v>9819374.399999999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G48">
            <v>4886707.2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4886707.2</v>
          </cell>
          <cell r="N48">
            <v>9380728.66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1431898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1431898</v>
          </cell>
          <cell r="N49">
            <v>7285547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4066500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4066500</v>
          </cell>
          <cell r="N50">
            <v>7150285</v>
          </cell>
        </row>
        <row r="51">
          <cell r="B51" t="str">
            <v>GATR</v>
          </cell>
          <cell r="C51" t="str">
            <v>"ГАЦУУРТ ТРЕЙД ҮЦК" ХХК</v>
          </cell>
          <cell r="D51" t="str">
            <v>●</v>
          </cell>
          <cell r="G51">
            <v>5230343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5230343</v>
          </cell>
          <cell r="N51">
            <v>5230343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5011965.2</v>
          </cell>
        </row>
        <row r="53">
          <cell r="B53" t="str">
            <v>GDEV</v>
          </cell>
          <cell r="C53" t="str">
            <v>"ГРАНДДЕВЕЛОПМЕНТ ҮЦК" ХХК</v>
          </cell>
          <cell r="D53" t="str">
            <v>●</v>
          </cell>
          <cell r="G53">
            <v>3728192.02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3728192.02</v>
          </cell>
          <cell r="N53">
            <v>4394192.02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986099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986099</v>
          </cell>
          <cell r="N54">
            <v>1909399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8500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8500</v>
          </cell>
          <cell r="N55">
            <v>1460915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G56">
            <v>1100000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1100000</v>
          </cell>
          <cell r="N56">
            <v>1100000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317617.77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317617.77</v>
          </cell>
          <cell r="N57">
            <v>597904.52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292473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292473</v>
          </cell>
          <cell r="N58">
            <v>566434.5</v>
          </cell>
        </row>
        <row r="59">
          <cell r="B59" t="str">
            <v>RISM</v>
          </cell>
          <cell r="C59" t="str">
            <v>"РАЙНОС ИНВЕСТМЕНТ ҮЦК" ХХК</v>
          </cell>
          <cell r="D59" t="str">
            <v>●</v>
          </cell>
          <cell r="F59" t="str">
            <v>●</v>
          </cell>
          <cell r="G59">
            <v>48986.5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48986.5</v>
          </cell>
          <cell r="N59">
            <v>48986.5</v>
          </cell>
        </row>
        <row r="60">
          <cell r="B60" t="str">
            <v>MOHU</v>
          </cell>
          <cell r="C60" t="str">
            <v>"MОНГОЛ ХУВЬЦАА" ХХК</v>
          </cell>
          <cell r="D60" t="str">
            <v>●</v>
          </cell>
          <cell r="G60">
            <v>1155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1155</v>
          </cell>
          <cell r="N60">
            <v>1155</v>
          </cell>
        </row>
        <row r="61">
          <cell r="B61" t="str">
            <v>CAPM</v>
          </cell>
          <cell r="C61" t="str">
            <v>"КАПИТАЛ МАРКЕТ КОРПОРАЦИ ҮЦК"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ALTN</v>
          </cell>
          <cell r="C62" t="str">
            <v>"АЛТАН ХОРОМСОГ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ARGB</v>
          </cell>
          <cell r="C63" t="str">
            <v>"АРГАЙ БЭСТ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BSK</v>
          </cell>
          <cell r="C64" t="str">
            <v>"БЛЮСКАЙ СЕКЬЮРИТИЗ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BLAC</v>
          </cell>
          <cell r="C65" t="str">
            <v>"БЛЭКСТОУН ИНТЕРНЭЙШНЛ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SGC</v>
          </cell>
          <cell r="C68" t="str">
            <v>"ЭС ЖИ КАПИТАЛ ҮЦК" ХХК</v>
          </cell>
          <cell r="D68" t="str">
            <v>●</v>
          </cell>
          <cell r="E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5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F65" sqref="F6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75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74</v>
      </c>
      <c r="H12" s="46"/>
      <c r="I12" s="46"/>
      <c r="J12" s="46"/>
      <c r="K12" s="46"/>
      <c r="L12" s="46"/>
      <c r="M12" s="48" t="s">
        <v>73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10</v>
      </c>
      <c r="C16" s="31" t="s">
        <v>79</v>
      </c>
      <c r="D16" s="13" t="s">
        <v>2</v>
      </c>
      <c r="E16" s="14" t="s">
        <v>2</v>
      </c>
      <c r="F16" s="14" t="s">
        <v>2</v>
      </c>
      <c r="G16" s="15">
        <f>VLOOKUP(B16,'[5]Brokers'!$B$9:$H$69,7,0)</f>
        <v>185490286.83</v>
      </c>
      <c r="H16" s="15">
        <f>VLOOKUP(B16,'[1]Brokers'!$B$9:$W$69,20,0)</f>
        <v>0</v>
      </c>
      <c r="I16" s="15">
        <f>VLOOKUP(B16,'[2]Brokers'!$B$9:$R$69,17,0)</f>
        <v>0</v>
      </c>
      <c r="J16" s="15">
        <f>VLOOKUP(B16,'[2]Brokers'!$B$9:$M$69,12,0)</f>
        <v>0</v>
      </c>
      <c r="K16" s="15">
        <v>0</v>
      </c>
      <c r="L16" s="15">
        <f aca="true" t="shared" si="0" ref="L16:L47">K16+J16+I16+H16+G16</f>
        <v>185490286.83</v>
      </c>
      <c r="M16" s="30">
        <f>VLOOKUP(B16,'[6]Sheet1'!$B$16:$N$69,13,0)</f>
        <v>6554241274.04</v>
      </c>
      <c r="N16" s="32">
        <f aca="true" t="shared" si="1" ref="N16:N47">M16/$M$70</f>
        <v>0.5308020557104862</v>
      </c>
    </row>
    <row r="17" spans="1:14" ht="15">
      <c r="A17" s="11">
        <f aca="true" t="shared" si="2" ref="A17:A48">+A16+1</f>
        <v>2</v>
      </c>
      <c r="B17" s="12" t="s">
        <v>7</v>
      </c>
      <c r="C17" s="31" t="s">
        <v>80</v>
      </c>
      <c r="D17" s="13" t="s">
        <v>2</v>
      </c>
      <c r="E17" s="14" t="s">
        <v>2</v>
      </c>
      <c r="F17" s="14"/>
      <c r="G17" s="15">
        <f>VLOOKUP(B17,'[5]Brokers'!$B$9:$H$69,7,0)</f>
        <v>1556080937.33</v>
      </c>
      <c r="H17" s="15">
        <f>VLOOKUP(B17,'[1]Brokers'!$B$9:$W$69,20,0)</f>
        <v>0</v>
      </c>
      <c r="I17" s="15">
        <f>VLOOKUP(B17,'[2]Brokers'!$B$9:$R$69,17,0)</f>
        <v>0</v>
      </c>
      <c r="J17" s="15">
        <f>VLOOKUP(B17,'[2]Brokers'!$B$9:$M$69,12,0)</f>
        <v>0</v>
      </c>
      <c r="K17" s="15">
        <v>0</v>
      </c>
      <c r="L17" s="15">
        <f>K17+J17+I17+H17+G17</f>
        <v>1556080937.33</v>
      </c>
      <c r="M17" s="30">
        <f>VLOOKUP(B17,'[6]Sheet1'!$B$16:$N$69,13,0)</f>
        <v>1668224458.75</v>
      </c>
      <c r="N17" s="32">
        <f>M17/$M$70</f>
        <v>0.13510289521966248</v>
      </c>
    </row>
    <row r="18" spans="1:14" ht="15">
      <c r="A18" s="11">
        <f t="shared" si="2"/>
        <v>3</v>
      </c>
      <c r="B18" s="12" t="s">
        <v>1</v>
      </c>
      <c r="C18" s="31" t="s">
        <v>81</v>
      </c>
      <c r="D18" s="13" t="s">
        <v>2</v>
      </c>
      <c r="E18" s="14" t="s">
        <v>2</v>
      </c>
      <c r="F18" s="14" t="s">
        <v>2</v>
      </c>
      <c r="G18" s="15">
        <f>VLOOKUP(B18,'[5]Brokers'!$B$9:$H$69,7,0)</f>
        <v>740757572.21</v>
      </c>
      <c r="H18" s="15">
        <f>VLOOKUP(B18,'[1]Brokers'!$B$9:$W$69,20,0)</f>
        <v>0</v>
      </c>
      <c r="I18" s="15">
        <f>VLOOKUP(B18,'[2]Brokers'!$B$9:$R$69,17,0)</f>
        <v>0</v>
      </c>
      <c r="J18" s="15">
        <f>VLOOKUP(B18,'[2]Brokers'!$B$9:$M$69,12,0)</f>
        <v>0</v>
      </c>
      <c r="K18" s="15">
        <v>0</v>
      </c>
      <c r="L18" s="15">
        <f>K18+J18+I18+H18+G18</f>
        <v>740757572.21</v>
      </c>
      <c r="M18" s="30">
        <f>VLOOKUP(B18,'[6]Sheet1'!$B$16:$N$69,13,0)</f>
        <v>962270181.6800001</v>
      </c>
      <c r="N18" s="32">
        <f>M18/$M$70</f>
        <v>0.07793045285160949</v>
      </c>
    </row>
    <row r="19" spans="1:15" s="23" customFormat="1" ht="15">
      <c r="A19" s="11">
        <f t="shared" si="2"/>
        <v>4</v>
      </c>
      <c r="B19" s="12" t="s">
        <v>5</v>
      </c>
      <c r="C19" s="31" t="s">
        <v>82</v>
      </c>
      <c r="D19" s="13" t="s">
        <v>2</v>
      </c>
      <c r="E19" s="14" t="s">
        <v>2</v>
      </c>
      <c r="F19" s="14" t="s">
        <v>2</v>
      </c>
      <c r="G19" s="15">
        <f>VLOOKUP(B19,'[5]Brokers'!$B$9:$H$69,7,0)</f>
        <v>399975957.03999996</v>
      </c>
      <c r="H19" s="15">
        <f>VLOOKUP(B19,'[1]Brokers'!$B$9:$W$69,20,0)</f>
        <v>0</v>
      </c>
      <c r="I19" s="15">
        <f>VLOOKUP(B19,'[2]Brokers'!$B$9:$R$69,17,0)</f>
        <v>0</v>
      </c>
      <c r="J19" s="15">
        <f>VLOOKUP(B19,'[2]Brokers'!$B$9:$M$69,12,0)</f>
        <v>0</v>
      </c>
      <c r="K19" s="15">
        <v>0</v>
      </c>
      <c r="L19" s="15">
        <f>K19+J19+I19+H19+G19</f>
        <v>399975957.03999996</v>
      </c>
      <c r="M19" s="30">
        <f>VLOOKUP(B19,'[6]Sheet1'!$B$16:$N$69,13,0)</f>
        <v>610799623.1099999</v>
      </c>
      <c r="N19" s="32">
        <f>M19/$M$70</f>
        <v>0.04946624361512626</v>
      </c>
      <c r="O19" s="9"/>
    </row>
    <row r="20" spans="1:14" ht="15">
      <c r="A20" s="11">
        <f t="shared" si="2"/>
        <v>5</v>
      </c>
      <c r="B20" s="12" t="s">
        <v>6</v>
      </c>
      <c r="C20" s="31" t="s">
        <v>83</v>
      </c>
      <c r="D20" s="13" t="s">
        <v>2</v>
      </c>
      <c r="E20" s="14" t="s">
        <v>2</v>
      </c>
      <c r="F20" s="14" t="s">
        <v>2</v>
      </c>
      <c r="G20" s="15">
        <f>VLOOKUP(B20,'[5]Brokers'!$B$9:$H$69,7,0)</f>
        <v>22070125.7</v>
      </c>
      <c r="H20" s="15">
        <f>VLOOKUP(B20,'[1]Brokers'!$B$9:$W$69,20,0)</f>
        <v>0</v>
      </c>
      <c r="I20" s="15">
        <f>VLOOKUP(B20,'[2]Brokers'!$B$9:$R$69,17,0)</f>
        <v>0</v>
      </c>
      <c r="J20" s="15">
        <f>VLOOKUP(B20,'[2]Brokers'!$B$9:$M$69,12,0)</f>
        <v>0</v>
      </c>
      <c r="K20" s="15">
        <v>0</v>
      </c>
      <c r="L20" s="15">
        <f>K20+J20+I20+H20+G20</f>
        <v>22070125.7</v>
      </c>
      <c r="M20" s="30">
        <f>VLOOKUP(B20,'[6]Sheet1'!$B$16:$N$69,13,0)</f>
        <v>590468712.9000001</v>
      </c>
      <c r="N20" s="32">
        <f>M20/$M$70</f>
        <v>0.047819723677467445</v>
      </c>
    </row>
    <row r="21" spans="1:14" ht="15">
      <c r="A21" s="11">
        <f t="shared" si="2"/>
        <v>6</v>
      </c>
      <c r="B21" s="12" t="s">
        <v>9</v>
      </c>
      <c r="C21" s="31" t="s">
        <v>84</v>
      </c>
      <c r="D21" s="13" t="s">
        <v>2</v>
      </c>
      <c r="E21" s="14" t="s">
        <v>2</v>
      </c>
      <c r="F21" s="14" t="s">
        <v>2</v>
      </c>
      <c r="G21" s="15">
        <f>VLOOKUP(B21,'[5]Brokers'!$B$9:$H$69,7,0)</f>
        <v>204506896.06</v>
      </c>
      <c r="H21" s="15">
        <f>VLOOKUP(B21,'[1]Brokers'!$B$9:$W$69,20,0)</f>
        <v>0</v>
      </c>
      <c r="I21" s="15">
        <f>VLOOKUP(B21,'[2]Brokers'!$B$9:$R$69,17,0)</f>
        <v>0</v>
      </c>
      <c r="J21" s="15">
        <f>VLOOKUP(B21,'[2]Brokers'!$B$9:$M$69,12,0)</f>
        <v>0</v>
      </c>
      <c r="K21" s="15">
        <v>0</v>
      </c>
      <c r="L21" s="15">
        <f>K21+J21+I21+H21+G21</f>
        <v>204506896.06</v>
      </c>
      <c r="M21" s="30">
        <f>VLOOKUP(B21,'[6]Sheet1'!$B$16:$N$69,13,0)</f>
        <v>345998995.48</v>
      </c>
      <c r="N21" s="32">
        <f>M21/$M$70</f>
        <v>0.028021089001098377</v>
      </c>
    </row>
    <row r="22" spans="1:14" ht="15">
      <c r="A22" s="11">
        <f t="shared" si="2"/>
        <v>7</v>
      </c>
      <c r="B22" s="12" t="s">
        <v>8</v>
      </c>
      <c r="C22" s="31" t="s">
        <v>85</v>
      </c>
      <c r="D22" s="13" t="s">
        <v>2</v>
      </c>
      <c r="E22" s="14" t="s">
        <v>2</v>
      </c>
      <c r="F22" s="14"/>
      <c r="G22" s="15">
        <f>VLOOKUP(B22,'[5]Brokers'!$B$9:$H$69,7,0)</f>
        <v>150709059.68</v>
      </c>
      <c r="H22" s="15">
        <f>VLOOKUP(B22,'[1]Brokers'!$B$9:$W$69,20,0)</f>
        <v>0</v>
      </c>
      <c r="I22" s="15">
        <f>VLOOKUP(B22,'[2]Brokers'!$B$9:$R$69,17,0)</f>
        <v>0</v>
      </c>
      <c r="J22" s="15">
        <f>VLOOKUP(B22,'[2]Brokers'!$B$9:$M$69,12,0)</f>
        <v>0</v>
      </c>
      <c r="K22" s="15">
        <v>0</v>
      </c>
      <c r="L22" s="15">
        <f>K22+J22+I22+H22+G22</f>
        <v>150709059.68</v>
      </c>
      <c r="M22" s="30">
        <f>VLOOKUP(B22,'[6]Sheet1'!$B$16:$N$69,13,0)</f>
        <v>322083322.52</v>
      </c>
      <c r="N22" s="32">
        <f>M22/$M$70</f>
        <v>0.02608425331866051</v>
      </c>
    </row>
    <row r="23" spans="1:14" ht="15">
      <c r="A23" s="11">
        <f t="shared" si="2"/>
        <v>8</v>
      </c>
      <c r="B23" s="12" t="s">
        <v>16</v>
      </c>
      <c r="C23" s="31" t="s">
        <v>86</v>
      </c>
      <c r="D23" s="13" t="s">
        <v>2</v>
      </c>
      <c r="E23" s="14" t="s">
        <v>2</v>
      </c>
      <c r="F23" s="14"/>
      <c r="G23" s="15">
        <f>VLOOKUP(B23,'[5]Brokers'!$B$9:$H$69,7,0)</f>
        <v>52086141.75</v>
      </c>
      <c r="H23" s="15">
        <f>VLOOKUP(B23,'[1]Brokers'!$B$9:$W$69,20,0)</f>
        <v>0</v>
      </c>
      <c r="I23" s="15">
        <f>VLOOKUP(B23,'[2]Brokers'!$B$9:$R$69,17,0)</f>
        <v>0</v>
      </c>
      <c r="J23" s="15">
        <f>VLOOKUP(B23,'[2]Brokers'!$B$9:$M$69,12,0)</f>
        <v>0</v>
      </c>
      <c r="K23" s="15">
        <v>0</v>
      </c>
      <c r="L23" s="15">
        <f>K23+J23+I23+H23+G23</f>
        <v>52086141.75</v>
      </c>
      <c r="M23" s="30">
        <f>VLOOKUP(B23,'[6]Sheet1'!$B$16:$N$69,13,0)</f>
        <v>182348268.46</v>
      </c>
      <c r="N23" s="32">
        <f>M23/$M$70</f>
        <v>0.014767664433896292</v>
      </c>
    </row>
    <row r="24" spans="1:15" ht="15">
      <c r="A24" s="11">
        <f t="shared" si="2"/>
        <v>9</v>
      </c>
      <c r="B24" s="12" t="s">
        <v>3</v>
      </c>
      <c r="C24" s="31" t="s">
        <v>87</v>
      </c>
      <c r="D24" s="13" t="s">
        <v>2</v>
      </c>
      <c r="E24" s="14"/>
      <c r="F24" s="14" t="s">
        <v>2</v>
      </c>
      <c r="G24" s="15">
        <f>VLOOKUP(B24,'[5]Brokers'!$B$9:$H$69,7,0)</f>
        <v>65293615.99</v>
      </c>
      <c r="H24" s="15">
        <f>VLOOKUP(B24,'[1]Brokers'!$B$9:$W$69,20,0)</f>
        <v>0</v>
      </c>
      <c r="I24" s="15">
        <f>VLOOKUP(B24,'[2]Brokers'!$B$9:$R$69,17,0)</f>
        <v>0</v>
      </c>
      <c r="J24" s="15">
        <f>VLOOKUP(B24,'[2]Brokers'!$B$9:$M$69,12,0)</f>
        <v>0</v>
      </c>
      <c r="K24" s="15">
        <v>0</v>
      </c>
      <c r="L24" s="15">
        <f>K24+J24+I24+H24+G24</f>
        <v>65293615.99</v>
      </c>
      <c r="M24" s="30">
        <f>VLOOKUP(B24,'[6]Sheet1'!$B$16:$N$69,13,0)</f>
        <v>111742584.97</v>
      </c>
      <c r="N24" s="32">
        <f>M24/$M$70</f>
        <v>0.00904958962182351</v>
      </c>
      <c r="O24" s="1"/>
    </row>
    <row r="25" spans="1:14" ht="15">
      <c r="A25" s="11">
        <f t="shared" si="2"/>
        <v>10</v>
      </c>
      <c r="B25" s="12" t="s">
        <v>21</v>
      </c>
      <c r="C25" s="31" t="s">
        <v>88</v>
      </c>
      <c r="D25" s="13" t="s">
        <v>2</v>
      </c>
      <c r="E25" s="14"/>
      <c r="F25" s="14"/>
      <c r="G25" s="15">
        <f>VLOOKUP(B25,'[5]Brokers'!$B$9:$H$69,7,0)</f>
        <v>80325852.74</v>
      </c>
      <c r="H25" s="15">
        <f>VLOOKUP(B25,'[1]Brokers'!$B$9:$W$69,20,0)</f>
        <v>0</v>
      </c>
      <c r="I25" s="15">
        <f>VLOOKUP(B25,'[2]Brokers'!$B$9:$R$69,17,0)</f>
        <v>0</v>
      </c>
      <c r="J25" s="15">
        <f>VLOOKUP(B25,'[2]Brokers'!$B$9:$M$69,12,0)</f>
        <v>0</v>
      </c>
      <c r="K25" s="15">
        <v>0</v>
      </c>
      <c r="L25" s="15">
        <f>K25+J25+I25+H25+G25</f>
        <v>80325852.74</v>
      </c>
      <c r="M25" s="30">
        <f>VLOOKUP(B25,'[6]Sheet1'!$B$16:$N$69,13,0)</f>
        <v>108755472.74</v>
      </c>
      <c r="N25" s="32">
        <f>M25/$M$70</f>
        <v>0.008807675226849674</v>
      </c>
    </row>
    <row r="26" spans="1:14" ht="15">
      <c r="A26" s="11">
        <f t="shared" si="2"/>
        <v>11</v>
      </c>
      <c r="B26" s="12" t="s">
        <v>68</v>
      </c>
      <c r="C26" s="31" t="s">
        <v>89</v>
      </c>
      <c r="D26" s="13" t="s">
        <v>2</v>
      </c>
      <c r="E26" s="14" t="s">
        <v>2</v>
      </c>
      <c r="F26" s="14"/>
      <c r="G26" s="15">
        <f>VLOOKUP(B26,'[5]Brokers'!$B$9:$H$69,7,0)</f>
        <v>40199169</v>
      </c>
      <c r="H26" s="15">
        <f>VLOOKUP(B26,'[1]Brokers'!$B$9:$W$69,20,0)</f>
        <v>0</v>
      </c>
      <c r="I26" s="15">
        <f>VLOOKUP(B26,'[2]Brokers'!$B$9:$R$69,17,0)</f>
        <v>0</v>
      </c>
      <c r="J26" s="15">
        <f>VLOOKUP(B26,'[2]Brokers'!$B$9:$M$69,12,0)</f>
        <v>0</v>
      </c>
      <c r="K26" s="15">
        <v>0</v>
      </c>
      <c r="L26" s="15">
        <f>K26+J26+I26+H26+G26</f>
        <v>40199169</v>
      </c>
      <c r="M26" s="30">
        <f>VLOOKUP(B26,'[6]Sheet1'!$B$16:$N$69,13,0)</f>
        <v>102675623</v>
      </c>
      <c r="N26" s="32">
        <f>M26/$M$70</f>
        <v>0.008315292263594242</v>
      </c>
    </row>
    <row r="27" spans="1:14" ht="15">
      <c r="A27" s="11">
        <f t="shared" si="2"/>
        <v>12</v>
      </c>
      <c r="B27" s="12" t="s">
        <v>35</v>
      </c>
      <c r="C27" s="31" t="s">
        <v>90</v>
      </c>
      <c r="D27" s="13" t="s">
        <v>2</v>
      </c>
      <c r="E27" s="14"/>
      <c r="F27" s="14"/>
      <c r="G27" s="15">
        <f>VLOOKUP(B27,'[5]Brokers'!$B$9:$H$69,7,0)</f>
        <v>56914088.68</v>
      </c>
      <c r="H27" s="15">
        <f>VLOOKUP(B27,'[1]Brokers'!$B$9:$W$69,20,0)</f>
        <v>0</v>
      </c>
      <c r="I27" s="15">
        <f>VLOOKUP(B27,'[2]Brokers'!$B$9:$R$69,17,0)</f>
        <v>0</v>
      </c>
      <c r="J27" s="15">
        <f>VLOOKUP(B27,'[2]Brokers'!$B$9:$M$69,12,0)</f>
        <v>0</v>
      </c>
      <c r="K27" s="15">
        <v>0</v>
      </c>
      <c r="L27" s="15">
        <f>K27+J27+I27+H27+G27</f>
        <v>56914088.68</v>
      </c>
      <c r="M27" s="30">
        <f>VLOOKUP(B27,'[6]Sheet1'!$B$16:$N$69,13,0)</f>
        <v>93646231.28999999</v>
      </c>
      <c r="N27" s="32">
        <f>M27/$M$70</f>
        <v>0.00758403757199987</v>
      </c>
    </row>
    <row r="28" spans="1:14" ht="15">
      <c r="A28" s="11">
        <f t="shared" si="2"/>
        <v>13</v>
      </c>
      <c r="B28" s="12" t="s">
        <v>11</v>
      </c>
      <c r="C28" s="31" t="s">
        <v>91</v>
      </c>
      <c r="D28" s="13" t="s">
        <v>2</v>
      </c>
      <c r="E28" s="14" t="s">
        <v>2</v>
      </c>
      <c r="F28" s="14"/>
      <c r="G28" s="15">
        <f>VLOOKUP(B28,'[5]Brokers'!$B$9:$H$69,7,0)</f>
        <v>46210508.68</v>
      </c>
      <c r="H28" s="15">
        <f>VLOOKUP(B28,'[1]Brokers'!$B$9:$W$69,20,0)</f>
        <v>0</v>
      </c>
      <c r="I28" s="15">
        <f>VLOOKUP(B28,'[2]Brokers'!$B$9:$R$69,17,0)</f>
        <v>0</v>
      </c>
      <c r="J28" s="15">
        <f>VLOOKUP(B28,'[2]Brokers'!$B$9:$M$69,12,0)</f>
        <v>0</v>
      </c>
      <c r="K28" s="15">
        <v>0</v>
      </c>
      <c r="L28" s="15">
        <f>K28+J28+I28+H28+G28</f>
        <v>46210508.68</v>
      </c>
      <c r="M28" s="30">
        <f>VLOOKUP(B28,'[6]Sheet1'!$B$16:$N$69,13,0)</f>
        <v>89692634.89</v>
      </c>
      <c r="N28" s="32">
        <f>M28/$M$70</f>
        <v>0.007263851449941531</v>
      </c>
    </row>
    <row r="29" spans="1:14" ht="15">
      <c r="A29" s="11">
        <f t="shared" si="2"/>
        <v>14</v>
      </c>
      <c r="B29" s="12" t="s">
        <v>25</v>
      </c>
      <c r="C29" s="31" t="s">
        <v>92</v>
      </c>
      <c r="D29" s="13" t="s">
        <v>2</v>
      </c>
      <c r="E29" s="14"/>
      <c r="F29" s="14"/>
      <c r="G29" s="15">
        <f>VLOOKUP(B29,'[5]Brokers'!$B$9:$H$69,7,0)</f>
        <v>9505639.01</v>
      </c>
      <c r="H29" s="15">
        <f>VLOOKUP(B29,'[1]Brokers'!$B$9:$W$69,20,0)</f>
        <v>0</v>
      </c>
      <c r="I29" s="15">
        <f>VLOOKUP(B29,'[2]Brokers'!$B$9:$R$69,17,0)</f>
        <v>0</v>
      </c>
      <c r="J29" s="15">
        <f>VLOOKUP(B29,'[2]Brokers'!$B$9:$M$69,12,0)</f>
        <v>0</v>
      </c>
      <c r="K29" s="15">
        <v>0</v>
      </c>
      <c r="L29" s="15">
        <f>K29+J29+I29+H29+G29</f>
        <v>9505639.01</v>
      </c>
      <c r="M29" s="30">
        <f>VLOOKUP(B29,'[6]Sheet1'!$B$16:$N$69,13,0)</f>
        <v>76279078.80000001</v>
      </c>
      <c r="N29" s="32">
        <f>M29/$M$70</f>
        <v>0.006177540639999191</v>
      </c>
    </row>
    <row r="30" spans="1:14" ht="15">
      <c r="A30" s="11">
        <f t="shared" si="2"/>
        <v>15</v>
      </c>
      <c r="B30" s="12" t="s">
        <v>19</v>
      </c>
      <c r="C30" s="31" t="s">
        <v>93</v>
      </c>
      <c r="D30" s="13" t="s">
        <v>2</v>
      </c>
      <c r="E30" s="14"/>
      <c r="F30" s="14"/>
      <c r="G30" s="15">
        <f>VLOOKUP(B30,'[5]Brokers'!$B$9:$H$69,7,0)</f>
        <v>52176185.91</v>
      </c>
      <c r="H30" s="15">
        <f>VLOOKUP(B30,'[1]Brokers'!$B$9:$W$69,20,0)</f>
        <v>0</v>
      </c>
      <c r="I30" s="15">
        <f>VLOOKUP(B30,'[2]Brokers'!$B$9:$R$69,17,0)</f>
        <v>0</v>
      </c>
      <c r="J30" s="15">
        <f>VLOOKUP(B30,'[2]Brokers'!$B$9:$M$69,12,0)</f>
        <v>0</v>
      </c>
      <c r="K30" s="15">
        <v>0</v>
      </c>
      <c r="L30" s="15">
        <f>K30+J30+I30+H30+G30</f>
        <v>52176185.91</v>
      </c>
      <c r="M30" s="30">
        <f>VLOOKUP(B30,'[6]Sheet1'!$B$16:$N$69,13,0)</f>
        <v>73597999.85</v>
      </c>
      <c r="N30" s="32">
        <f>M30/$M$70</f>
        <v>0.005960410668934681</v>
      </c>
    </row>
    <row r="31" spans="1:14" ht="15">
      <c r="A31" s="11">
        <f t="shared" si="2"/>
        <v>16</v>
      </c>
      <c r="B31" s="12" t="s">
        <v>33</v>
      </c>
      <c r="C31" s="31" t="s">
        <v>94</v>
      </c>
      <c r="D31" s="13" t="s">
        <v>2</v>
      </c>
      <c r="E31" s="14"/>
      <c r="F31" s="14"/>
      <c r="G31" s="15">
        <f>VLOOKUP(B31,'[5]Brokers'!$B$9:$H$69,7,0)</f>
        <v>31632812.75</v>
      </c>
      <c r="H31" s="15">
        <f>VLOOKUP(B31,'[1]Brokers'!$B$9:$W$69,20,0)</f>
        <v>0</v>
      </c>
      <c r="I31" s="15">
        <f>VLOOKUP(B31,'[3]Brokers'!$B$9:$R$69,17,0)</f>
        <v>0</v>
      </c>
      <c r="J31" s="15">
        <f>VLOOKUP(B31,'[4]Brokers'!$B$9:$M$69,12,0)</f>
        <v>0</v>
      </c>
      <c r="K31" s="15">
        <v>0</v>
      </c>
      <c r="L31" s="15">
        <f>K31+J31+I31+H31+G31</f>
        <v>31632812.75</v>
      </c>
      <c r="M31" s="30">
        <f>VLOOKUP(B31,'[6]Sheet1'!$B$16:$N$69,13,0)</f>
        <v>52295725.44</v>
      </c>
      <c r="N31" s="32">
        <f>M31/$M$70</f>
        <v>0.004235223789879323</v>
      </c>
    </row>
    <row r="32" spans="1:15" ht="15">
      <c r="A32" s="11">
        <f t="shared" si="2"/>
        <v>17</v>
      </c>
      <c r="B32" s="12" t="s">
        <v>24</v>
      </c>
      <c r="C32" s="31" t="s">
        <v>95</v>
      </c>
      <c r="D32" s="13" t="s">
        <v>2</v>
      </c>
      <c r="E32" s="14" t="s">
        <v>2</v>
      </c>
      <c r="F32" s="14" t="s">
        <v>2</v>
      </c>
      <c r="G32" s="15">
        <f>VLOOKUP(B32,'[5]Brokers'!$B$9:$H$69,7,0)</f>
        <v>9502624.5</v>
      </c>
      <c r="H32" s="15">
        <f>VLOOKUP(B32,'[1]Brokers'!$B$9:$W$69,20,0)</f>
        <v>0</v>
      </c>
      <c r="I32" s="15">
        <f>VLOOKUP(B32,'[2]Brokers'!$B$9:$R$69,17,0)</f>
        <v>0</v>
      </c>
      <c r="J32" s="15">
        <f>VLOOKUP(B32,'[2]Brokers'!$B$9:$M$69,12,0)</f>
        <v>0</v>
      </c>
      <c r="K32" s="15">
        <v>0</v>
      </c>
      <c r="L32" s="15">
        <f>K32+J32+I32+H32+G32</f>
        <v>9502624.5</v>
      </c>
      <c r="M32" s="30">
        <f>VLOOKUP(B32,'[6]Sheet1'!$B$16:$N$69,13,0)</f>
        <v>41028073.2</v>
      </c>
      <c r="N32" s="32">
        <f>M32/$M$70</f>
        <v>0.003322701238152101</v>
      </c>
      <c r="O32" s="1"/>
    </row>
    <row r="33" spans="1:15" ht="15">
      <c r="A33" s="11">
        <f t="shared" si="2"/>
        <v>18</v>
      </c>
      <c r="B33" s="12" t="s">
        <v>17</v>
      </c>
      <c r="C33" s="31" t="s">
        <v>96</v>
      </c>
      <c r="D33" s="13" t="s">
        <v>2</v>
      </c>
      <c r="E33" s="14" t="s">
        <v>2</v>
      </c>
      <c r="F33" s="14"/>
      <c r="G33" s="15">
        <f>VLOOKUP(B33,'[5]Brokers'!$B$9:$H$69,7,0)</f>
        <v>26556210.93</v>
      </c>
      <c r="H33" s="15">
        <f>VLOOKUP(B33,'[1]Brokers'!$B$9:$W$69,20,0)</f>
        <v>0</v>
      </c>
      <c r="I33" s="15">
        <f>VLOOKUP(B33,'[2]Brokers'!$B$9:$R$69,17,0)</f>
        <v>0</v>
      </c>
      <c r="J33" s="15">
        <f>VLOOKUP(B33,'[2]Brokers'!$B$9:$M$69,12,0)</f>
        <v>0</v>
      </c>
      <c r="K33" s="15">
        <v>0</v>
      </c>
      <c r="L33" s="15">
        <f>K33+J33+I33+H33+G33</f>
        <v>26556210.93</v>
      </c>
      <c r="M33" s="30">
        <f>VLOOKUP(B33,'[6]Sheet1'!$B$16:$N$69,13,0)</f>
        <v>37642980.93</v>
      </c>
      <c r="N33" s="32">
        <f>M33/$M$70</f>
        <v>0.003048556015149327</v>
      </c>
      <c r="O33" s="1"/>
    </row>
    <row r="34" spans="1:15" ht="15">
      <c r="A34" s="11">
        <f t="shared" si="2"/>
        <v>19</v>
      </c>
      <c r="B34" s="12" t="s">
        <v>23</v>
      </c>
      <c r="C34" s="31" t="s">
        <v>97</v>
      </c>
      <c r="D34" s="13" t="s">
        <v>2</v>
      </c>
      <c r="E34" s="14"/>
      <c r="F34" s="14"/>
      <c r="G34" s="15">
        <f>VLOOKUP(B34,'[5]Brokers'!$B$9:$H$69,7,0)</f>
        <v>25949374.549999997</v>
      </c>
      <c r="H34" s="15">
        <f>VLOOKUP(B34,'[1]Brokers'!$B$9:$W$69,20,0)</f>
        <v>0</v>
      </c>
      <c r="I34" s="15">
        <f>VLOOKUP(B34,'[2]Brokers'!$B$9:$R$69,17,0)</f>
        <v>0</v>
      </c>
      <c r="J34" s="15">
        <f>VLOOKUP(B34,'[2]Brokers'!$B$9:$M$69,12,0)</f>
        <v>0</v>
      </c>
      <c r="K34" s="15">
        <v>0</v>
      </c>
      <c r="L34" s="15">
        <f>K34+J34+I34+H34+G34</f>
        <v>25949374.549999997</v>
      </c>
      <c r="M34" s="30">
        <f>VLOOKUP(B34,'[6]Sheet1'!$B$16:$N$69,13,0)</f>
        <v>34786929.89</v>
      </c>
      <c r="N34" s="32">
        <f>M34/$M$70</f>
        <v>0.002817255747145672</v>
      </c>
      <c r="O34" s="1"/>
    </row>
    <row r="35" spans="1:15" ht="15">
      <c r="A35" s="11">
        <f t="shared" si="2"/>
        <v>20</v>
      </c>
      <c r="B35" s="12" t="s">
        <v>18</v>
      </c>
      <c r="C35" s="31" t="s">
        <v>98</v>
      </c>
      <c r="D35" s="13" t="s">
        <v>2</v>
      </c>
      <c r="E35" s="14"/>
      <c r="F35" s="14"/>
      <c r="G35" s="15">
        <f>VLOOKUP(B35,'[5]Brokers'!$B$9:$H$69,7,0)</f>
        <v>3471475</v>
      </c>
      <c r="H35" s="15">
        <f>VLOOKUP(B35,'[1]Brokers'!$B$9:$W$69,20,0)</f>
        <v>0</v>
      </c>
      <c r="I35" s="15">
        <f>VLOOKUP(B35,'[2]Brokers'!$B$9:$R$69,17,0)</f>
        <v>0</v>
      </c>
      <c r="J35" s="15">
        <f>VLOOKUP(B35,'[2]Brokers'!$B$9:$M$69,12,0)</f>
        <v>0</v>
      </c>
      <c r="K35" s="15">
        <v>0</v>
      </c>
      <c r="L35" s="15">
        <f>K35+J35+I35+H35+G35</f>
        <v>3471475</v>
      </c>
      <c r="M35" s="30">
        <f>VLOOKUP(B35,'[6]Sheet1'!$B$16:$N$69,13,0)</f>
        <v>34000130.03</v>
      </c>
      <c r="N35" s="32">
        <f>M35/$M$70</f>
        <v>0.002753535941044714</v>
      </c>
      <c r="O35" s="1"/>
    </row>
    <row r="36" spans="1:15" ht="15">
      <c r="A36" s="11">
        <f t="shared" si="2"/>
        <v>21</v>
      </c>
      <c r="B36" s="12" t="s">
        <v>69</v>
      </c>
      <c r="C36" s="31" t="s">
        <v>99</v>
      </c>
      <c r="D36" s="13" t="s">
        <v>2</v>
      </c>
      <c r="E36" s="14"/>
      <c r="F36" s="14"/>
      <c r="G36" s="15">
        <f>VLOOKUP(B36,'[5]Brokers'!$B$9:$H$69,7,0)</f>
        <v>21252272.4</v>
      </c>
      <c r="H36" s="15">
        <f>VLOOKUP(B36,'[1]Brokers'!$B$9:$W$69,20,0)</f>
        <v>0</v>
      </c>
      <c r="I36" s="15">
        <f>VLOOKUP(B36,'[2]Brokers'!$B$9:$R$69,17,0)</f>
        <v>0</v>
      </c>
      <c r="J36" s="15">
        <f>VLOOKUP(B36,'[2]Brokers'!$B$9:$M$69,12,0)</f>
        <v>0</v>
      </c>
      <c r="K36" s="15">
        <v>0</v>
      </c>
      <c r="L36" s="15">
        <f>K36+J36+I36+H36+G36</f>
        <v>21252272.4</v>
      </c>
      <c r="M36" s="30">
        <f>VLOOKUP(B36,'[6]Sheet1'!$B$16:$N$69,13,0)</f>
        <v>31180164.7</v>
      </c>
      <c r="N36" s="32">
        <f>M36/$M$70</f>
        <v>0.0025251581118480703</v>
      </c>
      <c r="O36" s="1"/>
    </row>
    <row r="37" spans="1:15" ht="15">
      <c r="A37" s="11">
        <f t="shared" si="2"/>
        <v>22</v>
      </c>
      <c r="B37" s="12" t="s">
        <v>13</v>
      </c>
      <c r="C37" s="31" t="s">
        <v>100</v>
      </c>
      <c r="D37" s="13" t="s">
        <v>2</v>
      </c>
      <c r="E37" s="14" t="s">
        <v>2</v>
      </c>
      <c r="F37" s="14"/>
      <c r="G37" s="15">
        <f>VLOOKUP(B37,'[5]Brokers'!$B$9:$H$69,7,0)</f>
        <v>11452585.469999999</v>
      </c>
      <c r="H37" s="15">
        <f>VLOOKUP(B37,'[1]Brokers'!$B$9:$W$69,20,0)</f>
        <v>0</v>
      </c>
      <c r="I37" s="15">
        <f>VLOOKUP(B37,'[2]Brokers'!$B$9:$R$69,17,0)</f>
        <v>0</v>
      </c>
      <c r="J37" s="15">
        <f>VLOOKUP(B37,'[2]Brokers'!$B$9:$M$69,12,0)</f>
        <v>0</v>
      </c>
      <c r="K37" s="15">
        <v>0</v>
      </c>
      <c r="L37" s="15">
        <f>K37+J37+I37+H37+G37</f>
        <v>11452585.469999999</v>
      </c>
      <c r="M37" s="30">
        <f>VLOOKUP(B37,'[6]Sheet1'!$B$16:$N$69,13,0)</f>
        <v>26290000.589999996</v>
      </c>
      <c r="N37" s="32">
        <f>M37/$M$70</f>
        <v>0.002129123078375819</v>
      </c>
      <c r="O37" s="1"/>
    </row>
    <row r="38" spans="1:15" ht="15">
      <c r="A38" s="11">
        <f t="shared" si="2"/>
        <v>23</v>
      </c>
      <c r="B38" s="12" t="s">
        <v>47</v>
      </c>
      <c r="C38" s="31" t="s">
        <v>47</v>
      </c>
      <c r="D38" s="13" t="s">
        <v>2</v>
      </c>
      <c r="E38" s="14"/>
      <c r="F38" s="14"/>
      <c r="G38" s="15">
        <f>VLOOKUP(B38,'[5]Brokers'!$B$9:$H$69,7,0)</f>
        <v>7638221.62</v>
      </c>
      <c r="H38" s="15">
        <f>VLOOKUP(B38,'[1]Brokers'!$B$9:$W$69,20,0)</f>
        <v>0</v>
      </c>
      <c r="I38" s="15">
        <f>VLOOKUP(B38,'[2]Brokers'!$B$9:$R$69,17,0)</f>
        <v>0</v>
      </c>
      <c r="J38" s="15">
        <f>VLOOKUP(B38,'[2]Brokers'!$B$9:$M$69,12,0)</f>
        <v>0</v>
      </c>
      <c r="K38" s="15">
        <v>0</v>
      </c>
      <c r="L38" s="15">
        <f>K38+J38+I38+H38+G38</f>
        <v>7638221.62</v>
      </c>
      <c r="M38" s="30">
        <f>VLOOKUP(B38,'[6]Sheet1'!$B$16:$N$69,13,0)</f>
        <v>21411303.14</v>
      </c>
      <c r="N38" s="32">
        <f>M38/$M$70</f>
        <v>0.0017340166843060024</v>
      </c>
      <c r="O38" s="1"/>
    </row>
    <row r="39" spans="1:15" ht="15">
      <c r="A39" s="11">
        <f t="shared" si="2"/>
        <v>24</v>
      </c>
      <c r="B39" s="12" t="s">
        <v>12</v>
      </c>
      <c r="C39" s="31" t="s">
        <v>12</v>
      </c>
      <c r="D39" s="13" t="s">
        <v>2</v>
      </c>
      <c r="E39" s="14"/>
      <c r="F39" s="14"/>
      <c r="G39" s="15">
        <f>VLOOKUP(B39,'[5]Brokers'!$B$9:$H$69,7,0)</f>
        <v>11709000</v>
      </c>
      <c r="H39" s="15">
        <f>VLOOKUP(B39,'[1]Brokers'!$B$9:$W$69,20,0)</f>
        <v>0</v>
      </c>
      <c r="I39" s="15">
        <f>VLOOKUP(B39,'[2]Brokers'!$B$9:$R$69,17,0)</f>
        <v>0</v>
      </c>
      <c r="J39" s="15">
        <f>VLOOKUP(B39,'[2]Brokers'!$B$9:$M$69,12,0)</f>
        <v>0</v>
      </c>
      <c r="K39" s="15">
        <v>0</v>
      </c>
      <c r="L39" s="15">
        <f>K39+J39+I39+H39+G39</f>
        <v>11709000</v>
      </c>
      <c r="M39" s="30">
        <f>VLOOKUP(B39,'[6]Sheet1'!$B$16:$N$69,13,0)</f>
        <v>19388091</v>
      </c>
      <c r="N39" s="32">
        <f>M39/$M$70</f>
        <v>0.0015701647420065926</v>
      </c>
      <c r="O39" s="1"/>
    </row>
    <row r="40" spans="1:15" ht="15">
      <c r="A40" s="11">
        <f t="shared" si="2"/>
        <v>25</v>
      </c>
      <c r="B40" s="12" t="s">
        <v>43</v>
      </c>
      <c r="C40" s="31" t="s">
        <v>101</v>
      </c>
      <c r="D40" s="13" t="s">
        <v>2</v>
      </c>
      <c r="E40" s="14" t="s">
        <v>2</v>
      </c>
      <c r="F40" s="14" t="s">
        <v>2</v>
      </c>
      <c r="G40" s="15">
        <f>VLOOKUP(B40,'[5]Brokers'!$B$9:$H$69,7,0)</f>
        <v>9201737.3</v>
      </c>
      <c r="H40" s="15">
        <f>VLOOKUP(B40,'[1]Brokers'!$B$9:$W$69,20,0)</f>
        <v>0</v>
      </c>
      <c r="I40" s="15">
        <f>VLOOKUP(B40,'[2]Brokers'!$B$9:$R$69,17,0)</f>
        <v>0</v>
      </c>
      <c r="J40" s="15">
        <f>VLOOKUP(B40,'[2]Brokers'!$B$9:$M$69,12,0)</f>
        <v>0</v>
      </c>
      <c r="K40" s="15">
        <v>0</v>
      </c>
      <c r="L40" s="15">
        <f>K40+J40+I40+H40+G40</f>
        <v>9201737.3</v>
      </c>
      <c r="M40" s="30">
        <f>VLOOKUP(B40,'[6]Sheet1'!$B$16:$N$69,13,0)</f>
        <v>18030124.3</v>
      </c>
      <c r="N40" s="32">
        <f>M40/$M$70</f>
        <v>0.0014601883945075508</v>
      </c>
      <c r="O40" s="1"/>
    </row>
    <row r="41" spans="1:15" ht="15">
      <c r="A41" s="11">
        <f t="shared" si="2"/>
        <v>26</v>
      </c>
      <c r="B41" s="12" t="s">
        <v>14</v>
      </c>
      <c r="C41" s="31" t="s">
        <v>102</v>
      </c>
      <c r="D41" s="13" t="s">
        <v>2</v>
      </c>
      <c r="E41" s="14" t="s">
        <v>2</v>
      </c>
      <c r="F41" s="14" t="s">
        <v>2</v>
      </c>
      <c r="G41" s="15">
        <f>VLOOKUP(B41,'[5]Brokers'!$B$9:$H$69,7,0)</f>
        <v>16618500</v>
      </c>
      <c r="H41" s="15">
        <f>VLOOKUP(B41,'[1]Brokers'!$B$9:$W$69,20,0)</f>
        <v>0</v>
      </c>
      <c r="I41" s="15">
        <f>VLOOKUP(B41,'[2]Brokers'!$B$9:$R$69,17,0)</f>
        <v>0</v>
      </c>
      <c r="J41" s="15">
        <f>VLOOKUP(B41,'[2]Brokers'!$B$9:$M$69,12,0)</f>
        <v>0</v>
      </c>
      <c r="K41" s="15">
        <v>0</v>
      </c>
      <c r="L41" s="15">
        <f>K41+J41+I41+H41+G41</f>
        <v>16618500</v>
      </c>
      <c r="M41" s="30">
        <f>VLOOKUP(B41,'[6]Sheet1'!$B$16:$N$69,13,0)</f>
        <v>17005027.79</v>
      </c>
      <c r="N41" s="32">
        <f>M41/$M$70</f>
        <v>0.0013771698860243788</v>
      </c>
      <c r="O41" s="1"/>
    </row>
    <row r="42" spans="1:15" ht="15">
      <c r="A42" s="11">
        <f t="shared" si="2"/>
        <v>27</v>
      </c>
      <c r="B42" s="12" t="s">
        <v>4</v>
      </c>
      <c r="C42" s="31" t="s">
        <v>103</v>
      </c>
      <c r="D42" s="13" t="s">
        <v>2</v>
      </c>
      <c r="E42" s="14"/>
      <c r="F42" s="14" t="s">
        <v>2</v>
      </c>
      <c r="G42" s="15">
        <f>VLOOKUP(B42,'[5]Brokers'!$B$9:$H$69,7,0)</f>
        <v>11592025</v>
      </c>
      <c r="H42" s="15">
        <f>VLOOKUP(B42,'[1]Brokers'!$B$9:$W$69,20,0)</f>
        <v>0</v>
      </c>
      <c r="I42" s="15">
        <f>VLOOKUP(B42,'[2]Brokers'!$B$9:$R$69,17,0)</f>
        <v>0</v>
      </c>
      <c r="J42" s="15">
        <f>VLOOKUP(B42,'[2]Brokers'!$B$9:$M$69,12,0)</f>
        <v>0</v>
      </c>
      <c r="K42" s="15">
        <v>0</v>
      </c>
      <c r="L42" s="15">
        <f>K42+J42+I42+H42+G42</f>
        <v>11592025</v>
      </c>
      <c r="M42" s="30">
        <f>VLOOKUP(B42,'[6]Sheet1'!$B$16:$N$69,13,0)</f>
        <v>15595621.55</v>
      </c>
      <c r="N42" s="32">
        <f>M42/$M$70</f>
        <v>0.0012630276538050191</v>
      </c>
      <c r="O42" s="1"/>
    </row>
    <row r="43" spans="1:15" ht="15">
      <c r="A43" s="11">
        <f t="shared" si="2"/>
        <v>28</v>
      </c>
      <c r="B43" s="12" t="s">
        <v>22</v>
      </c>
      <c r="C43" s="31" t="s">
        <v>104</v>
      </c>
      <c r="D43" s="13" t="s">
        <v>2</v>
      </c>
      <c r="E43" s="14"/>
      <c r="F43" s="14"/>
      <c r="G43" s="15">
        <f>VLOOKUP(B43,'[5]Brokers'!$B$9:$H$69,7,0)</f>
        <v>3231640</v>
      </c>
      <c r="H43" s="15">
        <f>VLOOKUP(B43,'[1]Brokers'!$B$9:$W$69,20,0)</f>
        <v>0</v>
      </c>
      <c r="I43" s="15">
        <f>VLOOKUP(B43,'[2]Brokers'!$B$9:$R$69,17,0)</f>
        <v>0</v>
      </c>
      <c r="J43" s="15">
        <f>VLOOKUP(B43,'[2]Brokers'!$B$9:$M$69,12,0)</f>
        <v>0</v>
      </c>
      <c r="K43" s="15">
        <v>0</v>
      </c>
      <c r="L43" s="15">
        <f>K43+J43+I43+H43+G43</f>
        <v>3231640</v>
      </c>
      <c r="M43" s="30">
        <f>VLOOKUP(B43,'[6]Sheet1'!$B$16:$N$69,13,0)</f>
        <v>15225925.959999999</v>
      </c>
      <c r="N43" s="32">
        <f>M43/$M$70</f>
        <v>0.0012330874714171127</v>
      </c>
      <c r="O43" s="1"/>
    </row>
    <row r="44" spans="1:15" ht="15">
      <c r="A44" s="11">
        <f t="shared" si="2"/>
        <v>29</v>
      </c>
      <c r="B44" s="12" t="s">
        <v>36</v>
      </c>
      <c r="C44" s="31" t="s">
        <v>105</v>
      </c>
      <c r="D44" s="13" t="s">
        <v>2</v>
      </c>
      <c r="E44" s="14"/>
      <c r="F44" s="14"/>
      <c r="G44" s="15">
        <f>VLOOKUP(B44,'[5]Brokers'!$B$9:$H$69,7,0)</f>
        <v>1766090.76</v>
      </c>
      <c r="H44" s="15">
        <f>VLOOKUP(B44,'[1]Brokers'!$B$9:$W$69,20,0)</f>
        <v>0</v>
      </c>
      <c r="I44" s="15">
        <f>VLOOKUP(B44,'[2]Brokers'!$B$9:$R$69,17,0)</f>
        <v>0</v>
      </c>
      <c r="J44" s="15">
        <f>VLOOKUP(B44,'[2]Brokers'!$B$9:$M$69,12,0)</f>
        <v>0</v>
      </c>
      <c r="K44" s="15">
        <v>0</v>
      </c>
      <c r="L44" s="15">
        <f>K44+J44+I44+H44+G44</f>
        <v>1766090.76</v>
      </c>
      <c r="M44" s="30">
        <f>VLOOKUP(B44,'[6]Sheet1'!$B$16:$N$69,13,0)</f>
        <v>13634088.56</v>
      </c>
      <c r="N44" s="32">
        <f>M44/$M$70</f>
        <v>0.0011041708617061596</v>
      </c>
      <c r="O44" s="1"/>
    </row>
    <row r="45" spans="1:15" ht="15">
      <c r="A45" s="11">
        <f t="shared" si="2"/>
        <v>30</v>
      </c>
      <c r="B45" s="12" t="s">
        <v>70</v>
      </c>
      <c r="C45" s="31" t="s">
        <v>71</v>
      </c>
      <c r="D45" s="13" t="s">
        <v>2</v>
      </c>
      <c r="E45" s="14"/>
      <c r="F45" s="14"/>
      <c r="G45" s="15">
        <f>VLOOKUP(B45,'[5]Brokers'!$B$9:$H$69,7,0)</f>
        <v>4892736.42</v>
      </c>
      <c r="H45" s="15">
        <f>VLOOKUP(B45,'[1]Brokers'!$B$9:$W$69,20,0)</f>
        <v>0</v>
      </c>
      <c r="I45" s="15"/>
      <c r="J45" s="15"/>
      <c r="K45" s="15"/>
      <c r="L45" s="15">
        <f>K45+J45+I45+H45+G45</f>
        <v>4892736.42</v>
      </c>
      <c r="M45" s="30">
        <f>VLOOKUP(B45,'[6]Sheet1'!$B$16:$N$69,13,0)</f>
        <v>12547587.86</v>
      </c>
      <c r="N45" s="32">
        <f>M45/$M$70</f>
        <v>0.0010161794709444036</v>
      </c>
      <c r="O45" s="1"/>
    </row>
    <row r="46" spans="1:15" ht="15">
      <c r="A46" s="11">
        <f t="shared" si="2"/>
        <v>31</v>
      </c>
      <c r="B46" s="12" t="s">
        <v>30</v>
      </c>
      <c r="C46" s="31" t="s">
        <v>106</v>
      </c>
      <c r="D46" s="13" t="s">
        <v>2</v>
      </c>
      <c r="E46" s="14"/>
      <c r="F46" s="14"/>
      <c r="G46" s="15">
        <f>VLOOKUP(B46,'[5]Brokers'!$B$9:$H$69,7,0)</f>
        <v>4264060.76</v>
      </c>
      <c r="H46" s="15">
        <f>VLOOKUP(B46,'[1]Brokers'!$B$9:$W$69,20,0)</f>
        <v>0</v>
      </c>
      <c r="I46" s="15">
        <f>VLOOKUP(B46,'[2]Brokers'!$B$9:$R$69,17,0)</f>
        <v>0</v>
      </c>
      <c r="J46" s="15">
        <f>VLOOKUP(B46,'[2]Brokers'!$B$9:$M$69,12,0)</f>
        <v>0</v>
      </c>
      <c r="K46" s="15">
        <v>0</v>
      </c>
      <c r="L46" s="15">
        <f>K46+J46+I46+H46+G46</f>
        <v>4264060.76</v>
      </c>
      <c r="M46" s="30">
        <f>VLOOKUP(B46,'[6]Sheet1'!$B$16:$N$69,13,0)</f>
        <v>10963410.18</v>
      </c>
      <c r="N46" s="32">
        <f>M46/$M$70</f>
        <v>0.0008878831916351202</v>
      </c>
      <c r="O46" s="1"/>
    </row>
    <row r="47" spans="1:15" ht="15">
      <c r="A47" s="11">
        <f t="shared" si="2"/>
        <v>32</v>
      </c>
      <c r="B47" s="12" t="s">
        <v>32</v>
      </c>
      <c r="C47" s="31" t="s">
        <v>107</v>
      </c>
      <c r="D47" s="13" t="s">
        <v>2</v>
      </c>
      <c r="E47" s="14"/>
      <c r="F47" s="14"/>
      <c r="G47" s="15">
        <f>VLOOKUP(B47,'[5]Brokers'!$B$9:$H$69,7,0)</f>
        <v>824380.7000000001</v>
      </c>
      <c r="H47" s="15">
        <f>VLOOKUP(B47,'[1]Brokers'!$B$9:$W$69,20,0)</f>
        <v>0</v>
      </c>
      <c r="I47" s="15">
        <f>VLOOKUP(B47,'[2]Brokers'!$B$9:$R$69,17,0)</f>
        <v>0</v>
      </c>
      <c r="J47" s="15">
        <f>VLOOKUP(B47,'[2]Brokers'!$B$9:$M$69,12,0)</f>
        <v>0</v>
      </c>
      <c r="K47" s="15">
        <v>0</v>
      </c>
      <c r="L47" s="15">
        <f>K47+J47+I47+H47+G47</f>
        <v>824380.7000000001</v>
      </c>
      <c r="M47" s="30">
        <f>VLOOKUP(B47,'[6]Sheet1'!$B$16:$N$69,13,0)</f>
        <v>9819374.399999999</v>
      </c>
      <c r="N47" s="32">
        <f>M47/$M$70</f>
        <v>0.0007952322624977435</v>
      </c>
      <c r="O47" s="1"/>
    </row>
    <row r="48" spans="1:14" ht="15">
      <c r="A48" s="11">
        <f t="shared" si="2"/>
        <v>33</v>
      </c>
      <c r="B48" s="12" t="s">
        <v>49</v>
      </c>
      <c r="C48" s="31" t="s">
        <v>108</v>
      </c>
      <c r="D48" s="13" t="s">
        <v>2</v>
      </c>
      <c r="E48" s="14"/>
      <c r="F48" s="14"/>
      <c r="G48" s="15">
        <f>VLOOKUP(B48,'[5]Brokers'!$B$9:$H$69,7,0)</f>
        <v>4886707.2</v>
      </c>
      <c r="H48" s="15">
        <f>VLOOKUP(B48,'[1]Brokers'!$B$9:$W$69,20,0)</f>
        <v>0</v>
      </c>
      <c r="I48" s="15">
        <f>VLOOKUP(B48,'[2]Brokers'!$B$9:$R$69,17,0)</f>
        <v>0</v>
      </c>
      <c r="J48" s="15">
        <f>VLOOKUP(B48,'[2]Brokers'!$B$9:$M$69,12,0)</f>
        <v>0</v>
      </c>
      <c r="K48" s="15">
        <v>0</v>
      </c>
      <c r="L48" s="15">
        <f>K48+J48+I48+H48+G48</f>
        <v>4886707.2</v>
      </c>
      <c r="M48" s="30">
        <f>VLOOKUP(B48,'[6]Sheet1'!$B$16:$N$69,13,0)</f>
        <v>9380728.66</v>
      </c>
      <c r="N48" s="32">
        <f>M48/$M$70</f>
        <v>0.0007597080804016625</v>
      </c>
    </row>
    <row r="49" spans="1:14" ht="15">
      <c r="A49" s="11">
        <f aca="true" t="shared" si="3" ref="A49:A69">+A48+1</f>
        <v>34</v>
      </c>
      <c r="B49" s="12" t="s">
        <v>29</v>
      </c>
      <c r="C49" s="31" t="s">
        <v>109</v>
      </c>
      <c r="D49" s="13" t="s">
        <v>2</v>
      </c>
      <c r="E49" s="14"/>
      <c r="F49" s="14"/>
      <c r="G49" s="15">
        <f>VLOOKUP(B49,'[5]Brokers'!$B$9:$H$69,7,0)</f>
        <v>1431898</v>
      </c>
      <c r="H49" s="15">
        <f>VLOOKUP(B49,'[1]Brokers'!$B$9:$W$69,20,0)</f>
        <v>0</v>
      </c>
      <c r="I49" s="15">
        <f>VLOOKUP(B49,'[2]Brokers'!$B$9:$R$69,17,0)</f>
        <v>0</v>
      </c>
      <c r="J49" s="15">
        <f>VLOOKUP(B49,'[2]Brokers'!$B$9:$M$69,12,0)</f>
        <v>0</v>
      </c>
      <c r="K49" s="15">
        <v>0</v>
      </c>
      <c r="L49" s="15">
        <f>K49+J49+I49+H49+G49</f>
        <v>1431898</v>
      </c>
      <c r="M49" s="30">
        <f>VLOOKUP(B49,'[6]Sheet1'!$B$16:$N$69,13,0)</f>
        <v>7285547</v>
      </c>
      <c r="N49" s="32">
        <f>M49/$M$70</f>
        <v>0.0005900276115700047</v>
      </c>
    </row>
    <row r="50" spans="1:15" s="17" customFormat="1" ht="15">
      <c r="A50" s="11">
        <f t="shared" si="3"/>
        <v>35</v>
      </c>
      <c r="B50" s="12" t="s">
        <v>20</v>
      </c>
      <c r="C50" s="31" t="s">
        <v>110</v>
      </c>
      <c r="D50" s="13" t="s">
        <v>2</v>
      </c>
      <c r="E50" s="14"/>
      <c r="F50" s="14"/>
      <c r="G50" s="15">
        <f>VLOOKUP(B50,'[5]Brokers'!$B$9:$H$69,7,0)</f>
        <v>4066500</v>
      </c>
      <c r="H50" s="15">
        <f>VLOOKUP(B50,'[1]Brokers'!$B$9:$W$69,20,0)</f>
        <v>0</v>
      </c>
      <c r="I50" s="15">
        <f>VLOOKUP(B50,'[2]Brokers'!$B$9:$R$69,17,0)</f>
        <v>0</v>
      </c>
      <c r="J50" s="15">
        <f>VLOOKUP(B50,'[2]Brokers'!$B$9:$M$69,12,0)</f>
        <v>0</v>
      </c>
      <c r="K50" s="15"/>
      <c r="L50" s="15">
        <f>K50+J50+I50+H50+G50</f>
        <v>4066500</v>
      </c>
      <c r="M50" s="30">
        <f>VLOOKUP(B50,'[6]Sheet1'!$B$16:$N$69,13,0)</f>
        <v>7150285</v>
      </c>
      <c r="N50" s="32">
        <f>M50/$M$70</f>
        <v>0.0005790732776269004</v>
      </c>
      <c r="O50" s="16"/>
    </row>
    <row r="51" spans="1:14" ht="15">
      <c r="A51" s="11">
        <f t="shared" si="3"/>
        <v>36</v>
      </c>
      <c r="B51" s="12" t="s">
        <v>41</v>
      </c>
      <c r="C51" s="31" t="s">
        <v>111</v>
      </c>
      <c r="D51" s="13" t="s">
        <v>2</v>
      </c>
      <c r="E51" s="14"/>
      <c r="F51" s="14"/>
      <c r="G51" s="15">
        <f>VLOOKUP(B51,'[5]Brokers'!$B$9:$H$69,7,0)</f>
        <v>5230343</v>
      </c>
      <c r="H51" s="15">
        <f>VLOOKUP(B51,'[1]Brokers'!$B$9:$W$69,20,0)</f>
        <v>0</v>
      </c>
      <c r="I51" s="15">
        <f>VLOOKUP(B51,'[2]Brokers'!$B$9:$R$69,17,0)</f>
        <v>0</v>
      </c>
      <c r="J51" s="15">
        <f>VLOOKUP(B51,'[2]Brokers'!$B$9:$M$69,12,0)</f>
        <v>0</v>
      </c>
      <c r="K51" s="15">
        <v>0</v>
      </c>
      <c r="L51" s="15">
        <f>K51+J51+I51+H51+G51</f>
        <v>5230343</v>
      </c>
      <c r="M51" s="30">
        <f>VLOOKUP(B51,'[6]Sheet1'!$B$16:$N$69,13,0)</f>
        <v>5230343</v>
      </c>
      <c r="N51" s="32">
        <f>M51/$M$70</f>
        <v>0.0004235847751695093</v>
      </c>
    </row>
    <row r="52" spans="1:14" ht="15">
      <c r="A52" s="11">
        <f t="shared" si="3"/>
        <v>37</v>
      </c>
      <c r="B52" s="12" t="s">
        <v>67</v>
      </c>
      <c r="C52" s="31" t="s">
        <v>112</v>
      </c>
      <c r="D52" s="13" t="s">
        <v>2</v>
      </c>
      <c r="E52" s="14"/>
      <c r="F52" s="14"/>
      <c r="G52" s="15">
        <f>VLOOKUP(B52,'[5]Brokers'!$B$9:$H$69,7,0)</f>
        <v>0</v>
      </c>
      <c r="H52" s="15">
        <f>VLOOKUP(B52,'[1]Brokers'!$B$9:$W$69,20,0)</f>
        <v>0</v>
      </c>
      <c r="I52" s="15">
        <f>VLOOKUP(B52,'[2]Brokers'!$B$9:$R$69,17,0)</f>
        <v>0</v>
      </c>
      <c r="J52" s="15">
        <f>VLOOKUP(B52,'[2]Brokers'!$B$9:$M$69,12,0)</f>
        <v>0</v>
      </c>
      <c r="K52" s="15">
        <v>0</v>
      </c>
      <c r="L52" s="15">
        <f>K52+J52+I52+H52+G52</f>
        <v>0</v>
      </c>
      <c r="M52" s="30">
        <f>VLOOKUP(B52,'[6]Sheet1'!$B$16:$N$69,13,0)</f>
        <v>5011965.2</v>
      </c>
      <c r="N52" s="32">
        <f>M52/$M$70</f>
        <v>0.0004058992215996934</v>
      </c>
    </row>
    <row r="53" spans="1:14" ht="15">
      <c r="A53" s="11">
        <f t="shared" si="3"/>
        <v>38</v>
      </c>
      <c r="B53" s="12" t="s">
        <v>34</v>
      </c>
      <c r="C53" s="31" t="s">
        <v>113</v>
      </c>
      <c r="D53" s="13" t="s">
        <v>2</v>
      </c>
      <c r="E53" s="14"/>
      <c r="F53" s="14"/>
      <c r="G53" s="15">
        <f>VLOOKUP(B53,'[5]Brokers'!$B$9:$H$69,7,0)</f>
        <v>3728192.02</v>
      </c>
      <c r="H53" s="15">
        <f>VLOOKUP(B53,'[1]Brokers'!$B$9:$W$69,20,0)</f>
        <v>0</v>
      </c>
      <c r="I53" s="15">
        <f>VLOOKUP(B53,'[2]Brokers'!$B$9:$R$69,17,0)</f>
        <v>0</v>
      </c>
      <c r="J53" s="15">
        <f>VLOOKUP(B53,'[2]Brokers'!$B$9:$M$69,12,0)</f>
        <v>0</v>
      </c>
      <c r="K53" s="15">
        <v>0</v>
      </c>
      <c r="L53" s="15">
        <f>K53+J53+I53+H53+G53</f>
        <v>3728192.02</v>
      </c>
      <c r="M53" s="30">
        <f>VLOOKUP(B53,'[6]Sheet1'!$B$16:$N$69,13,0)</f>
        <v>4394192.02</v>
      </c>
      <c r="N53" s="32">
        <f>M53/$M$70</f>
        <v>0.00035586821721698785</v>
      </c>
    </row>
    <row r="54" spans="1:14" ht="15">
      <c r="A54" s="11">
        <f t="shared" si="3"/>
        <v>39</v>
      </c>
      <c r="B54" s="12" t="s">
        <v>15</v>
      </c>
      <c r="C54" s="31" t="s">
        <v>114</v>
      </c>
      <c r="D54" s="13" t="s">
        <v>2</v>
      </c>
      <c r="E54" s="14"/>
      <c r="F54" s="14"/>
      <c r="G54" s="15">
        <f>VLOOKUP(B54,'[5]Brokers'!$B$9:$H$69,7,0)</f>
        <v>986099</v>
      </c>
      <c r="H54" s="15">
        <f>VLOOKUP(B54,'[1]Brokers'!$B$9:$W$69,20,0)</f>
        <v>0</v>
      </c>
      <c r="I54" s="15">
        <f>VLOOKUP(B54,'[3]Brokers'!$B$9:$R$69,17,0)</f>
        <v>0</v>
      </c>
      <c r="J54" s="15">
        <f>VLOOKUP(B54,'[4]Brokers'!$B$9:$M$69,12,0)</f>
        <v>0</v>
      </c>
      <c r="K54" s="15">
        <v>0</v>
      </c>
      <c r="L54" s="15">
        <f>K54+J54+I54+H54+G54</f>
        <v>986099</v>
      </c>
      <c r="M54" s="30">
        <f>VLOOKUP(B54,'[6]Sheet1'!$B$16:$N$69,13,0)</f>
        <v>1909399</v>
      </c>
      <c r="N54" s="32">
        <f>M54/$M$70</f>
        <v>0.00015463466662203338</v>
      </c>
    </row>
    <row r="55" spans="1:14" ht="15">
      <c r="A55" s="11">
        <f t="shared" si="3"/>
        <v>40</v>
      </c>
      <c r="B55" s="12" t="s">
        <v>26</v>
      </c>
      <c r="C55" s="31" t="s">
        <v>115</v>
      </c>
      <c r="D55" s="13" t="s">
        <v>2</v>
      </c>
      <c r="E55" s="14" t="s">
        <v>2</v>
      </c>
      <c r="F55" s="14" t="s">
        <v>2</v>
      </c>
      <c r="G55" s="15">
        <f>VLOOKUP(B55,'[5]Brokers'!$B$9:$H$69,7,0)</f>
        <v>8500</v>
      </c>
      <c r="H55" s="15">
        <f>VLOOKUP(B55,'[1]Brokers'!$B$9:$W$69,20,0)</f>
        <v>0</v>
      </c>
      <c r="I55" s="15">
        <f>VLOOKUP(B55,'[2]Brokers'!$B$9:$R$69,17,0)</f>
        <v>0</v>
      </c>
      <c r="J55" s="15">
        <f>VLOOKUP(B55,'[2]Brokers'!$B$9:$M$69,12,0)</f>
        <v>0</v>
      </c>
      <c r="K55" s="15">
        <v>0</v>
      </c>
      <c r="L55" s="15">
        <f>K55+J55+I55+H55+G55</f>
        <v>8500</v>
      </c>
      <c r="M55" s="30">
        <f>VLOOKUP(B55,'[6]Sheet1'!$B$16:$N$69,13,0)</f>
        <v>1460915</v>
      </c>
      <c r="N55" s="32">
        <f>M55/$M$70</f>
        <v>0.00011831372279346952</v>
      </c>
    </row>
    <row r="56" spans="1:14" ht="15">
      <c r="A56" s="11">
        <f t="shared" si="3"/>
        <v>41</v>
      </c>
      <c r="B56" s="12" t="s">
        <v>38</v>
      </c>
      <c r="C56" s="31" t="s">
        <v>38</v>
      </c>
      <c r="D56" s="13" t="s">
        <v>2</v>
      </c>
      <c r="E56" s="14" t="s">
        <v>2</v>
      </c>
      <c r="F56" s="14"/>
      <c r="G56" s="15">
        <f>VLOOKUP(B56,'[5]Brokers'!$B$9:$H$69,7,0)</f>
        <v>1100000</v>
      </c>
      <c r="H56" s="15">
        <f>VLOOKUP(B56,'[1]Brokers'!$B$9:$W$69,20,0)</f>
        <v>0</v>
      </c>
      <c r="I56" s="15">
        <f>VLOOKUP(B56,'[2]Brokers'!$B$9:$R$69,17,0)</f>
        <v>0</v>
      </c>
      <c r="J56" s="15">
        <f>VLOOKUP(B56,'[2]Brokers'!$B$9:$M$69,12,0)</f>
        <v>0</v>
      </c>
      <c r="K56" s="15">
        <v>0</v>
      </c>
      <c r="L56" s="15">
        <f>K56+J56+I56+H56+G56</f>
        <v>1100000</v>
      </c>
      <c r="M56" s="30">
        <f>VLOOKUP(B56,'[6]Sheet1'!$B$16:$N$69,13,0)</f>
        <v>1100000</v>
      </c>
      <c r="N56" s="32">
        <f>M56/$M$70</f>
        <v>8.908464563155041E-05</v>
      </c>
    </row>
    <row r="57" spans="1:14" ht="15">
      <c r="A57" s="11">
        <f t="shared" si="3"/>
        <v>42</v>
      </c>
      <c r="B57" s="12" t="s">
        <v>37</v>
      </c>
      <c r="C57" s="31" t="s">
        <v>116</v>
      </c>
      <c r="D57" s="13" t="s">
        <v>2</v>
      </c>
      <c r="E57" s="14"/>
      <c r="F57" s="14"/>
      <c r="G57" s="15">
        <f>VLOOKUP(B57,'[5]Brokers'!$B$9:$H$69,7,0)</f>
        <v>317617.77</v>
      </c>
      <c r="H57" s="15">
        <f>VLOOKUP(B57,'[1]Brokers'!$B$9:$W$69,20,0)</f>
        <v>0</v>
      </c>
      <c r="I57" s="15">
        <f>VLOOKUP(B57,'[2]Brokers'!$B$9:$R$69,17,0)</f>
        <v>0</v>
      </c>
      <c r="J57" s="15">
        <f>VLOOKUP(B57,'[2]Brokers'!$B$9:$M$69,12,0)</f>
        <v>0</v>
      </c>
      <c r="K57" s="15">
        <v>0</v>
      </c>
      <c r="L57" s="15">
        <f>K57+J57+I57+H57+G57</f>
        <v>317617.77</v>
      </c>
      <c r="M57" s="30">
        <f>VLOOKUP(B57,'[6]Sheet1'!$B$16:$N$69,13,0)</f>
        <v>597904.52</v>
      </c>
      <c r="N57" s="32">
        <f>M57/$M$70</f>
        <v>4.842192025972932E-05</v>
      </c>
    </row>
    <row r="58" spans="1:14" ht="15">
      <c r="A58" s="11">
        <f t="shared" si="3"/>
        <v>43</v>
      </c>
      <c r="B58" s="12" t="s">
        <v>44</v>
      </c>
      <c r="C58" s="31" t="s">
        <v>44</v>
      </c>
      <c r="D58" s="13" t="s">
        <v>2</v>
      </c>
      <c r="E58" s="14"/>
      <c r="F58" s="14"/>
      <c r="G58" s="15">
        <f>VLOOKUP(B58,'[5]Brokers'!$B$9:$H$69,7,0)</f>
        <v>292473</v>
      </c>
      <c r="H58" s="15">
        <f>VLOOKUP(B58,'[1]Brokers'!$B$9:$W$69,20,0)</f>
        <v>0</v>
      </c>
      <c r="I58" s="15">
        <f>VLOOKUP(B58,'[2]Brokers'!$B$9:$R$69,17,0)</f>
        <v>0</v>
      </c>
      <c r="J58" s="15">
        <f>VLOOKUP(B58,'[2]Brokers'!$B$9:$M$69,12,0)</f>
        <v>0</v>
      </c>
      <c r="K58" s="15">
        <v>0</v>
      </c>
      <c r="L58" s="15">
        <f>K58+J58+I58+H58+G58</f>
        <v>292473</v>
      </c>
      <c r="M58" s="30">
        <f>VLOOKUP(B58,'[6]Sheet1'!$B$16:$N$69,13,0)</f>
        <v>566434.5</v>
      </c>
      <c r="N58" s="32">
        <f>M58/$M$70</f>
        <v>4.587328791453131E-05</v>
      </c>
    </row>
    <row r="59" spans="1:14" ht="15">
      <c r="A59" s="11">
        <f t="shared" si="3"/>
        <v>44</v>
      </c>
      <c r="B59" s="12" t="s">
        <v>76</v>
      </c>
      <c r="C59" s="31" t="s">
        <v>77</v>
      </c>
      <c r="D59" s="13" t="s">
        <v>2</v>
      </c>
      <c r="E59" s="14"/>
      <c r="F59" s="14" t="s">
        <v>2</v>
      </c>
      <c r="G59" s="15">
        <f>VLOOKUP(B59,'[5]Brokers'!$B$9:$H$69,7,0)</f>
        <v>48986.5</v>
      </c>
      <c r="H59" s="15"/>
      <c r="I59" s="15"/>
      <c r="J59" s="15"/>
      <c r="K59" s="15"/>
      <c r="L59" s="15">
        <f>K59+J59+I59+H59+G59</f>
        <v>48986.5</v>
      </c>
      <c r="M59" s="30">
        <f>VLOOKUP(B59,'[6]Sheet1'!$B$16:$N$69,13,0)</f>
        <v>48986.5</v>
      </c>
      <c r="N59" s="32">
        <f>M59/$M$70</f>
        <v>3.967222721118131E-06</v>
      </c>
    </row>
    <row r="60" spans="1:14" ht="15">
      <c r="A60" s="11">
        <f t="shared" si="3"/>
        <v>45</v>
      </c>
      <c r="B60" s="12" t="s">
        <v>78</v>
      </c>
      <c r="C60" s="31" t="s">
        <v>72</v>
      </c>
      <c r="D60" s="13" t="s">
        <v>2</v>
      </c>
      <c r="E60" s="14"/>
      <c r="F60" s="14"/>
      <c r="G60" s="15">
        <f>VLOOKUP(B60,'[5]Brokers'!$B$9:$H$69,7,0)</f>
        <v>1155</v>
      </c>
      <c r="H60" s="15"/>
      <c r="I60" s="15"/>
      <c r="J60" s="15"/>
      <c r="K60" s="15"/>
      <c r="L60" s="15">
        <f>K60+J60+I60+H60+G60</f>
        <v>1155</v>
      </c>
      <c r="M60" s="30">
        <f>VLOOKUP(B60,'[6]Sheet1'!$B$16:$N$69,13,0)</f>
        <v>1155</v>
      </c>
      <c r="N60" s="32">
        <f>M60/$M$70</f>
        <v>9.353887791312793E-08</v>
      </c>
    </row>
    <row r="61" spans="1:14" ht="15">
      <c r="A61" s="11">
        <f t="shared" si="3"/>
        <v>46</v>
      </c>
      <c r="B61" s="12" t="s">
        <v>28</v>
      </c>
      <c r="C61" s="31" t="s">
        <v>117</v>
      </c>
      <c r="D61" s="13" t="s">
        <v>2</v>
      </c>
      <c r="E61" s="14"/>
      <c r="F61" s="14"/>
      <c r="G61" s="15">
        <f>VLOOKUP(B61,'[5]Brokers'!$B$9:$H$69,7,0)</f>
        <v>0</v>
      </c>
      <c r="H61" s="15">
        <f>VLOOKUP(B61,'[1]Brokers'!$B$9:$W$69,20,0)</f>
        <v>0</v>
      </c>
      <c r="I61" s="15">
        <f>VLOOKUP(B61,'[2]Brokers'!$B$9:$R$69,17,0)</f>
        <v>0</v>
      </c>
      <c r="J61" s="15">
        <f>VLOOKUP(B61,'[2]Brokers'!$B$9:$M$69,12,0)</f>
        <v>0</v>
      </c>
      <c r="K61" s="15">
        <v>0</v>
      </c>
      <c r="L61" s="15">
        <f>K61+J61+I61+H61+G61</f>
        <v>0</v>
      </c>
      <c r="M61" s="30">
        <f>VLOOKUP(B61,'[6]Sheet1'!$B$16:$N$69,13,0)</f>
        <v>0</v>
      </c>
      <c r="N61" s="32">
        <f>M61/$M$70</f>
        <v>0</v>
      </c>
    </row>
    <row r="62" spans="1:14" ht="15">
      <c r="A62" s="11">
        <f t="shared" si="3"/>
        <v>47</v>
      </c>
      <c r="B62" s="12" t="s">
        <v>39</v>
      </c>
      <c r="C62" s="31" t="s">
        <v>118</v>
      </c>
      <c r="D62" s="13" t="s">
        <v>2</v>
      </c>
      <c r="E62" s="14"/>
      <c r="F62" s="14"/>
      <c r="G62" s="15">
        <f>VLOOKUP(B62,'[5]Brokers'!$B$9:$H$69,7,0)</f>
        <v>0</v>
      </c>
      <c r="H62" s="15">
        <f>VLOOKUP(B62,'[1]Brokers'!$B$9:$W$69,20,0)</f>
        <v>0</v>
      </c>
      <c r="I62" s="15">
        <f>VLOOKUP(B62,'[2]Brokers'!$B$9:$R$69,17,0)</f>
        <v>0</v>
      </c>
      <c r="J62" s="15">
        <f>VLOOKUP(B62,'[2]Brokers'!$B$9:$M$69,12,0)</f>
        <v>0</v>
      </c>
      <c r="K62" s="15">
        <v>0</v>
      </c>
      <c r="L62" s="15">
        <f>K62+J62+I62+H62+G62</f>
        <v>0</v>
      </c>
      <c r="M62" s="30">
        <f>VLOOKUP(B62,'[6]Sheet1'!$B$16:$N$69,13,0)</f>
        <v>0</v>
      </c>
      <c r="N62" s="32">
        <f>M62/$M$70</f>
        <v>0</v>
      </c>
    </row>
    <row r="63" spans="1:14" ht="15">
      <c r="A63" s="11">
        <f t="shared" si="3"/>
        <v>48</v>
      </c>
      <c r="B63" s="12" t="s">
        <v>40</v>
      </c>
      <c r="C63" s="31" t="s">
        <v>119</v>
      </c>
      <c r="D63" s="13" t="s">
        <v>2</v>
      </c>
      <c r="E63" s="14"/>
      <c r="F63" s="14"/>
      <c r="G63" s="15">
        <f>VLOOKUP(B63,'[5]Brokers'!$B$9:$H$69,7,0)</f>
        <v>0</v>
      </c>
      <c r="H63" s="15">
        <f>VLOOKUP(B63,'[1]Brokers'!$B$9:$W$69,20,0)</f>
        <v>0</v>
      </c>
      <c r="I63" s="15">
        <f>VLOOKUP(B63,'[2]Brokers'!$B$9:$R$69,17,0)</f>
        <v>0</v>
      </c>
      <c r="J63" s="15">
        <f>VLOOKUP(B63,'[2]Brokers'!$B$9:$M$69,12,0)</f>
        <v>0</v>
      </c>
      <c r="K63" s="15">
        <v>0</v>
      </c>
      <c r="L63" s="15">
        <f>K63+J63+I63+H63+G63</f>
        <v>0</v>
      </c>
      <c r="M63" s="30">
        <f>VLOOKUP(B63,'[6]Sheet1'!$B$16:$N$69,13,0)</f>
        <v>0</v>
      </c>
      <c r="N63" s="32">
        <f>M63/$M$70</f>
        <v>0</v>
      </c>
    </row>
    <row r="64" spans="1:14" ht="15">
      <c r="A64" s="11">
        <f t="shared" si="3"/>
        <v>49</v>
      </c>
      <c r="B64" s="12" t="s">
        <v>27</v>
      </c>
      <c r="C64" s="31" t="s">
        <v>120</v>
      </c>
      <c r="D64" s="13" t="s">
        <v>2</v>
      </c>
      <c r="E64" s="14"/>
      <c r="F64" s="14"/>
      <c r="G64" s="15">
        <f>VLOOKUP(B64,'[5]Brokers'!$B$9:$H$69,7,0)</f>
        <v>0</v>
      </c>
      <c r="H64" s="15">
        <f>VLOOKUP(B64,'[1]Brokers'!$B$9:$W$69,20,0)</f>
        <v>0</v>
      </c>
      <c r="I64" s="15">
        <f>VLOOKUP(B64,'[2]Brokers'!$B$9:$R$69,17,0)</f>
        <v>0</v>
      </c>
      <c r="J64" s="15">
        <f>VLOOKUP(B64,'[2]Brokers'!$B$9:$M$69,12,0)</f>
        <v>0</v>
      </c>
      <c r="K64" s="15">
        <v>0</v>
      </c>
      <c r="L64" s="15">
        <f>K64+J64+I64+H64+G64</f>
        <v>0</v>
      </c>
      <c r="M64" s="30">
        <f>VLOOKUP(B64,'[6]Sheet1'!$B$16:$N$69,13,0)</f>
        <v>0</v>
      </c>
      <c r="N64" s="32">
        <f>M64/$M$70</f>
        <v>0</v>
      </c>
    </row>
    <row r="65" spans="1:14" ht="15">
      <c r="A65" s="11">
        <f t="shared" si="3"/>
        <v>50</v>
      </c>
      <c r="B65" s="12" t="s">
        <v>46</v>
      </c>
      <c r="C65" s="31" t="s">
        <v>46</v>
      </c>
      <c r="D65" s="13" t="s">
        <v>2</v>
      </c>
      <c r="E65" s="14"/>
      <c r="F65" s="14"/>
      <c r="G65" s="15">
        <f>VLOOKUP(B65,'[5]Brokers'!$B$9:$H$69,7,0)</f>
        <v>0</v>
      </c>
      <c r="H65" s="15">
        <f>VLOOKUP(B65,'[1]Brokers'!$B$9:$W$69,20,0)</f>
        <v>0</v>
      </c>
      <c r="I65" s="15">
        <f>VLOOKUP(B65,'[3]Brokers'!$B$9:$R$69,17,0)</f>
        <v>0</v>
      </c>
      <c r="J65" s="15">
        <f>VLOOKUP(B65,'[4]Brokers'!$B$9:$M$69,12,0)</f>
        <v>0</v>
      </c>
      <c r="K65" s="15">
        <v>0</v>
      </c>
      <c r="L65" s="15">
        <f>K65+J65+I65+H65+G65</f>
        <v>0</v>
      </c>
      <c r="M65" s="30">
        <f>VLOOKUP(B65,'[6]Sheet1'!$B$16:$N$69,13,0)</f>
        <v>0</v>
      </c>
      <c r="N65" s="32">
        <f>M65/$M$70</f>
        <v>0</v>
      </c>
    </row>
    <row r="66" spans="1:14" ht="15">
      <c r="A66" s="11">
        <f t="shared" si="3"/>
        <v>51</v>
      </c>
      <c r="B66" s="12" t="s">
        <v>48</v>
      </c>
      <c r="C66" s="31" t="s">
        <v>48</v>
      </c>
      <c r="D66" s="13" t="s">
        <v>2</v>
      </c>
      <c r="E66" s="14"/>
      <c r="F66" s="14"/>
      <c r="G66" s="15">
        <f>VLOOKUP(B66,'[5]Brokers'!$B$9:$H$69,7,0)</f>
        <v>0</v>
      </c>
      <c r="H66" s="15">
        <f>VLOOKUP(B66,'[1]Brokers'!$B$9:$W$69,20,0)</f>
        <v>0</v>
      </c>
      <c r="I66" s="15">
        <f>VLOOKUP(B66,'[3]Brokers'!$B$9:$R$69,17,0)</f>
        <v>0</v>
      </c>
      <c r="J66" s="15">
        <f>VLOOKUP(B66,'[4]Brokers'!$B$9:$M$69,12,0)</f>
        <v>0</v>
      </c>
      <c r="K66" s="15">
        <v>0</v>
      </c>
      <c r="L66" s="15">
        <f>K66+J66+I66+H66+G66</f>
        <v>0</v>
      </c>
      <c r="M66" s="30">
        <f>VLOOKUP(B66,'[6]Sheet1'!$B$16:$N$69,13,0)</f>
        <v>0</v>
      </c>
      <c r="N66" s="32">
        <f>M66/$M$70</f>
        <v>0</v>
      </c>
    </row>
    <row r="67" spans="1:14" ht="15">
      <c r="A67" s="11">
        <f t="shared" si="3"/>
        <v>52</v>
      </c>
      <c r="B67" s="12" t="s">
        <v>45</v>
      </c>
      <c r="C67" s="31" t="s">
        <v>121</v>
      </c>
      <c r="D67" s="13" t="s">
        <v>2</v>
      </c>
      <c r="E67" s="14" t="s">
        <v>2</v>
      </c>
      <c r="F67" s="14" t="s">
        <v>2</v>
      </c>
      <c r="G67" s="15">
        <f>VLOOKUP(B67,'[5]Brokers'!$B$9:$H$69,7,0)</f>
        <v>0</v>
      </c>
      <c r="H67" s="15">
        <f>VLOOKUP(B67,'[1]Brokers'!$B$9:$W$69,20,0)</f>
        <v>0</v>
      </c>
      <c r="I67" s="15">
        <f>VLOOKUP(B67,'[3]Brokers'!$B$9:$R$69,17,0)</f>
        <v>0</v>
      </c>
      <c r="J67" s="15">
        <f>VLOOKUP(B67,'[4]Brokers'!$B$9:$M$69,12,0)</f>
        <v>0</v>
      </c>
      <c r="K67" s="15">
        <v>0</v>
      </c>
      <c r="L67" s="15">
        <f>K67+J67+I67+H67+G67</f>
        <v>0</v>
      </c>
      <c r="M67" s="30">
        <f>VLOOKUP(B67,'[6]Sheet1'!$B$16:$N$69,13,0)</f>
        <v>0</v>
      </c>
      <c r="N67" s="32">
        <f>M67/$M$70</f>
        <v>0</v>
      </c>
    </row>
    <row r="68" spans="1:14" ht="15">
      <c r="A68" s="11">
        <f t="shared" si="3"/>
        <v>53</v>
      </c>
      <c r="B68" s="12" t="s">
        <v>31</v>
      </c>
      <c r="C68" s="31" t="s">
        <v>122</v>
      </c>
      <c r="D68" s="13" t="s">
        <v>2</v>
      </c>
      <c r="E68" s="14" t="s">
        <v>2</v>
      </c>
      <c r="F68" s="14"/>
      <c r="G68" s="15">
        <f>VLOOKUP(B68,'[5]Brokers'!$B$9:$H$69,7,0)</f>
        <v>0</v>
      </c>
      <c r="H68" s="15">
        <f>VLOOKUP(B68,'[1]Brokers'!$B$9:$W$69,20,0)</f>
        <v>0</v>
      </c>
      <c r="I68" s="15">
        <f>VLOOKUP(B68,'[3]Brokers'!$B$9:$R$69,17,0)</f>
        <v>0</v>
      </c>
      <c r="J68" s="15">
        <f>VLOOKUP(B68,'[4]Brokers'!$B$9:$M$69,12,0)</f>
        <v>0</v>
      </c>
      <c r="K68" s="15">
        <v>0</v>
      </c>
      <c r="L68" s="15">
        <f>K68+J68+I68+H68+G68</f>
        <v>0</v>
      </c>
      <c r="M68" s="30">
        <f>VLOOKUP(B68,'[6]Sheet1'!$B$16:$N$69,13,0)</f>
        <v>0</v>
      </c>
      <c r="N68" s="32">
        <f>M68/$M$70</f>
        <v>0</v>
      </c>
    </row>
    <row r="69" spans="1:14" ht="15">
      <c r="A69" s="11">
        <f t="shared" si="3"/>
        <v>54</v>
      </c>
      <c r="B69" s="12" t="s">
        <v>42</v>
      </c>
      <c r="C69" s="31" t="s">
        <v>123</v>
      </c>
      <c r="D69" s="13" t="s">
        <v>2</v>
      </c>
      <c r="E69" s="14"/>
      <c r="F69" s="14"/>
      <c r="G69" s="15">
        <f>VLOOKUP(B69,'[5]Brokers'!$B$9:$H$69,7,0)</f>
        <v>0</v>
      </c>
      <c r="H69" s="15">
        <f>VLOOKUP(B69,'[1]Brokers'!$B$9:$W$69,20,0)</f>
        <v>0</v>
      </c>
      <c r="I69" s="15">
        <f>VLOOKUP(B69,'[3]Brokers'!$B$9:$R$69,17,0)</f>
        <v>0</v>
      </c>
      <c r="J69" s="15">
        <f>VLOOKUP(B69,'[4]Brokers'!$B$9:$M$69,12,0)</f>
        <v>0</v>
      </c>
      <c r="K69" s="15">
        <v>0</v>
      </c>
      <c r="L69" s="15">
        <f>K69+J69+I69+H69+G69</f>
        <v>0</v>
      </c>
      <c r="M69" s="30">
        <f>VLOOKUP(B69,'[6]Sheet1'!$B$16:$N$69,13,0)</f>
        <v>0</v>
      </c>
      <c r="N69" s="32">
        <f>M69/$M$70</f>
        <v>0</v>
      </c>
    </row>
    <row r="70" spans="1:15" ht="16.5" customHeight="1" thickBot="1">
      <c r="A70" s="36" t="s">
        <v>56</v>
      </c>
      <c r="B70" s="37"/>
      <c r="C70" s="38"/>
      <c r="D70" s="27">
        <f>COUNTA(D16:D69)</f>
        <v>54</v>
      </c>
      <c r="E70" s="27">
        <f>COUNTA(E16:E69)</f>
        <v>19</v>
      </c>
      <c r="F70" s="27">
        <f>COUNTA(F16:F69)</f>
        <v>13</v>
      </c>
      <c r="G70" s="33">
        <f aca="true" t="shared" si="4" ref="G70:N70">SUM(G16:G69)</f>
        <v>3885956256.259999</v>
      </c>
      <c r="H70" s="33">
        <f t="shared" si="4"/>
        <v>0</v>
      </c>
      <c r="I70" s="33">
        <f t="shared" si="4"/>
        <v>0</v>
      </c>
      <c r="J70" s="33">
        <f t="shared" si="4"/>
        <v>0</v>
      </c>
      <c r="K70" s="33">
        <f t="shared" si="4"/>
        <v>0</v>
      </c>
      <c r="L70" s="33">
        <f t="shared" si="4"/>
        <v>3885956256.259999</v>
      </c>
      <c r="M70" s="33">
        <f t="shared" si="4"/>
        <v>12347806877.4</v>
      </c>
      <c r="N70" s="34">
        <f t="shared" si="4"/>
        <v>1.0000000000000002</v>
      </c>
      <c r="O70" s="18"/>
    </row>
    <row r="71" spans="11:15" ht="15">
      <c r="K71" s="19"/>
      <c r="L71" s="20"/>
      <c r="N71" s="19"/>
      <c r="O71" s="18"/>
    </row>
    <row r="72" spans="2:15" ht="27.6" customHeight="1">
      <c r="B72" s="35" t="s">
        <v>57</v>
      </c>
      <c r="C72" s="35"/>
      <c r="D72" s="25"/>
      <c r="E72" s="25"/>
      <c r="F72" s="25"/>
      <c r="H72" s="21"/>
      <c r="K72" s="19"/>
      <c r="L72" s="19"/>
      <c r="O72" s="18"/>
    </row>
    <row r="73" spans="3:15" ht="27.6" customHeight="1">
      <c r="C73" s="26"/>
      <c r="D73" s="26"/>
      <c r="E73" s="26"/>
      <c r="F73" s="26"/>
      <c r="O73" s="18"/>
    </row>
    <row r="74" ht="15">
      <c r="O74" s="18"/>
    </row>
    <row r="75" ht="15">
      <c r="O75" s="18"/>
    </row>
  </sheetData>
  <autoFilter ref="E15:F70"/>
  <mergeCells count="16">
    <mergeCell ref="B72:C72"/>
    <mergeCell ref="A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2020-03-11T07:48:59Z</cp:lastPrinted>
  <dcterms:created xsi:type="dcterms:W3CDTF">2017-06-09T07:51:20Z</dcterms:created>
  <dcterms:modified xsi:type="dcterms:W3CDTF">2020-03-11T07:58:37Z</dcterms:modified>
  <cp:category/>
  <cp:version/>
  <cp:contentType/>
  <cp:contentStatus/>
</cp:coreProperties>
</file>