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155" activeTab="0"/>
  </bookViews>
  <sheets>
    <sheet name="Sheet1" sheetId="1" r:id="rId1"/>
  </sheets>
  <externalReferences>
    <externalReference r:id="rId4"/>
    <externalReference r:id="rId5"/>
  </externalReferences>
  <definedNames>
    <definedName name="_xlnm._FilterDatabase" localSheetId="0" hidden="1">'Sheet1'!$A$15:$P$67</definedName>
    <definedName name="_xlnm.Print_Area" localSheetId="0">'Sheet1'!$A$1:$O$69</definedName>
  </definedNames>
  <calcPr calcId="152511"/>
</workbook>
</file>

<file path=xl/sharedStrings.xml><?xml version="1.0" encoding="utf-8"?>
<sst xmlns="http://schemas.openxmlformats.org/spreadsheetml/2006/main" count="217" uniqueCount="126">
  <si>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</si>
  <si>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</si>
  <si>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</si>
  <si>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</si>
  <si>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</si>
  <si>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</si>
  <si>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</si>
  <si>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</si>
  <si>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</si>
  <si>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</si>
  <si>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</si>
  <si>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</si>
  <si>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</si>
  <si>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</si>
  <si>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</si>
  <si>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</si>
  <si>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</si>
  <si>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</si>
  <si>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</si>
  <si>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</si>
  <si>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</si>
  <si>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</si>
  <si>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</si>
  <si>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</si>
  <si>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</si>
  <si>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</si>
  <si>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</si>
  <si>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</si>
  <si>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</si>
  <si>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</si>
  <si>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</si>
  <si>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</si>
  <si>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MSEC</t>
  </si>
  <si>
    <t>"МОНСЕК ҮЦК" ХХК</t>
  </si>
  <si>
    <t>NSEC</t>
  </si>
  <si>
    <t>"НЭЙШНЛ СЕКЮРИТИС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</si>
  <si>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</si>
  <si>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</si>
  <si>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</si>
  <si>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</si>
  <si>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</si>
  <si>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</si>
  <si>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</si>
  <si>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</si>
  <si>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</si>
  <si>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</si>
  <si>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</si>
  <si>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</si>
  <si>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</si>
  <si>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</si>
  <si>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</si>
  <si>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</si>
  <si>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</si>
  <si>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</si>
  <si>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</si>
  <si>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</si>
  <si>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</si>
  <si>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</si>
  <si>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</si>
  <si>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</si>
  <si>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</si>
  <si>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</si>
  <si>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</si>
  <si>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</si>
  <si>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</si>
  <si>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</si>
  <si>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</si>
  <si>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</si>
  <si>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</si>
  <si>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</si>
  <si>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</si>
  <si>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</si>
  <si>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"МАСДАК ҮНЭТ ЦААСНЫ КОМПАНИ"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</si>
  <si>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</si>
  <si>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</si>
  <si>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</si>
  <si>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</si>
  <si>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</si>
  <si>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</si>
  <si>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</si>
  <si>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</si>
  <si>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</si>
  <si>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</si>
  <si>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</si>
  <si>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SGC</t>
  </si>
  <si>
    <t>"ЭС ЖИ КАПИТАЛ ҮЦК" ХХК</t>
  </si>
  <si>
    <t>BATS</t>
  </si>
  <si>
    <t>"БАТС ҮЦК" ХХК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</si>
  <si>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</si>
  <si>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</si>
  <si>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</si>
  <si>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</si>
  <si>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</si>
  <si>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</si>
  <si>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</si>
  <si>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</si>
  <si>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</si>
  <si>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</si>
  <si>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DOMI</t>
  </si>
  <si>
    <t>"ДОМИКС СЕК ҮЦК" ХХК</t>
  </si>
  <si>
    <t>RISM</t>
  </si>
  <si>
    <t>"РАЙНОС ИНВЕСТМЕНТ ҮЦК" ХХК</t>
  </si>
  <si>
    <t>"ЦЕНТРАЛ СЕКЬЮРИТИЙЗ ҮЦК" ХХК</t>
  </si>
  <si>
    <t>ХУВЬЦАА /ХОС/</t>
  </si>
  <si>
    <t>КОМПАНИЙН БОНД, ХБҮЦ</t>
  </si>
  <si>
    <t>"ӨЛЗИЙ ЭНД КО КАПИТАЛ ҮЦК" ХХК</t>
  </si>
  <si>
    <t>"ТИ ДИ БИ СЕКЬЮРИТИЗ ҮЦК" ХХК</t>
  </si>
  <si>
    <t>"СТОКЛАБ СЕКЬЮРИТИЗ ҮЦК" ХХК</t>
  </si>
  <si>
    <t>STOK</t>
  </si>
  <si>
    <t>MSDQ</t>
  </si>
  <si>
    <t>BKOC</t>
  </si>
  <si>
    <t>"БКО КАПИТАЛ ҮЦК" ХХК</t>
  </si>
  <si>
    <t>"МАНДАЛ КАПИТАЛ МАРКЕТС ҮЦК" ХХК</t>
  </si>
  <si>
    <t>"ТАВАНБОГД КАПИТАЛ ҮЦК" ХХК</t>
  </si>
  <si>
    <t xml:space="preserve"> </t>
  </si>
  <si>
    <t>"ДИ ЭЙЧ КАПИТАЛ ҮЦК" ХХК</t>
  </si>
  <si>
    <t>GACB</t>
  </si>
  <si>
    <t>"ГЭРЭЛТ АССЭЙМООР КАПИТАЛ ҮЦК" ХХК</t>
  </si>
  <si>
    <t>2023 оны арилжааны нийт дүн</t>
  </si>
  <si>
    <t>4-р сарын арилжааны дүн</t>
  </si>
  <si>
    <t>ИНВЕСКОР БОНД INVA</t>
  </si>
  <si>
    <t>БЭРС ЭЙ БИ ЭС ПЛАС /ХБҮЦ/</t>
  </si>
  <si>
    <t>ГАЗАР ШИМ</t>
  </si>
  <si>
    <t>"ДИ СИ ЭФ ҮЦК" ХХК</t>
  </si>
  <si>
    <t>DCF</t>
  </si>
  <si>
    <t>Үнэт цаасны анхдагч зах зээлийн арилжаа /IPO/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</si>
</sst>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9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3" fontId="4" fillId="0" borderId="0" xfId="18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4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6" fillId="2" borderId="1" xfId="18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3" fontId="7" fillId="2" borderId="4" xfId="18" applyFont="1" applyFill="1" applyBorder="1" applyAlignment="1">
      <alignment horizontal="center" vertical="center"/>
    </xf>
    <xf numFmtId="9" fontId="7" fillId="4" borderId="5" xfId="15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3" fontId="4" fillId="2" borderId="1" xfId="18" applyFont="1" applyFill="1" applyBorder="1" applyAlignment="1">
      <alignment horizontal="center"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43" fontId="4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6" fillId="2" borderId="1" xfId="18" applyFont="1" applyFill="1" applyBorder="1" applyAlignment="1">
      <alignment horizontal="center" vertical="center" wrapText="1"/>
    </xf>
    <xf numFmtId="43" fontId="7" fillId="2" borderId="1" xfId="18" applyFont="1" applyFill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76200</xdr:rowOff>
    </xdr:from>
    <xdr:to>
      <xdr:col>15</xdr:col>
      <xdr:colOff>28575</xdr:colOff>
      <xdr:row>7</xdr:row>
      <xdr:rowOff>57150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28575" y="76200"/>
          <a:ext cx="203263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r5124.MSE\Desktop\Mnth2023.04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22\Mnth2022-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 t="str">
            <v>ALTN</v>
          </cell>
          <cell r="D8" t="str">
            <v>Алтан хоромсог</v>
          </cell>
          <cell r="E8">
            <v>131024</v>
          </cell>
          <cell r="F8">
            <v>6944272</v>
          </cell>
          <cell r="I8">
            <v>6944272</v>
          </cell>
          <cell r="N8">
            <v>0</v>
          </cell>
          <cell r="S8">
            <v>0</v>
          </cell>
          <cell r="T8">
            <v>14473</v>
          </cell>
          <cell r="U8">
            <v>5795754.22</v>
          </cell>
          <cell r="V8">
            <v>6905</v>
          </cell>
          <cell r="W8">
            <v>3527400.77</v>
          </cell>
          <cell r="X8">
            <v>9323154.99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152402</v>
          </cell>
          <cell r="AE8">
            <v>16267426.99</v>
          </cell>
        </row>
        <row r="9">
          <cell r="C9" t="str">
            <v>ARD</v>
          </cell>
          <cell r="D9" t="str">
            <v>Өлзийй энд Ко</v>
          </cell>
          <cell r="E9">
            <v>582983</v>
          </cell>
          <cell r="F9">
            <v>30898099</v>
          </cell>
          <cell r="I9">
            <v>30898099</v>
          </cell>
          <cell r="J9">
            <v>36</v>
          </cell>
          <cell r="K9">
            <v>3600000</v>
          </cell>
          <cell r="N9">
            <v>3600000</v>
          </cell>
          <cell r="O9">
            <v>1000</v>
          </cell>
          <cell r="P9">
            <v>100000000</v>
          </cell>
          <cell r="S9">
            <v>100000000</v>
          </cell>
          <cell r="T9">
            <v>2028496</v>
          </cell>
          <cell r="U9">
            <v>376107827.06</v>
          </cell>
          <cell r="V9">
            <v>660081</v>
          </cell>
          <cell r="W9">
            <v>264502138.82</v>
          </cell>
          <cell r="X9">
            <v>640609965.88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3272596</v>
          </cell>
          <cell r="AE9">
            <v>775108064.88</v>
          </cell>
        </row>
        <row r="10">
          <cell r="C10" t="str">
            <v>ARGB</v>
          </cell>
          <cell r="D10" t="str">
            <v>Аргай бест</v>
          </cell>
          <cell r="E10">
            <v>167993</v>
          </cell>
          <cell r="F10">
            <v>8903629</v>
          </cell>
          <cell r="I10">
            <v>8903629</v>
          </cell>
          <cell r="N10">
            <v>0</v>
          </cell>
          <cell r="S10">
            <v>0</v>
          </cell>
          <cell r="T10">
            <v>9848</v>
          </cell>
          <cell r="U10">
            <v>29712827</v>
          </cell>
          <cell r="V10">
            <v>13636</v>
          </cell>
          <cell r="W10">
            <v>14404145</v>
          </cell>
          <cell r="X10">
            <v>44116972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191477</v>
          </cell>
          <cell r="AE10">
            <v>53020601</v>
          </cell>
        </row>
        <row r="11">
          <cell r="C11" t="str">
            <v>BATS</v>
          </cell>
          <cell r="D11" t="str">
            <v>Батс</v>
          </cell>
          <cell r="I11">
            <v>0</v>
          </cell>
          <cell r="N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</row>
        <row r="12">
          <cell r="C12" t="str">
            <v>BDSC</v>
          </cell>
          <cell r="D12" t="str">
            <v>Бидисек</v>
          </cell>
          <cell r="E12">
            <v>1296451</v>
          </cell>
          <cell r="F12">
            <v>68711903</v>
          </cell>
          <cell r="I12">
            <v>68711903</v>
          </cell>
          <cell r="J12">
            <v>234</v>
          </cell>
          <cell r="K12">
            <v>23400000</v>
          </cell>
          <cell r="N12">
            <v>23400000</v>
          </cell>
          <cell r="O12">
            <v>40</v>
          </cell>
          <cell r="P12">
            <v>4000000</v>
          </cell>
          <cell r="S12">
            <v>4000000</v>
          </cell>
          <cell r="T12">
            <v>1775808</v>
          </cell>
          <cell r="U12">
            <v>1297188161.06</v>
          </cell>
          <cell r="V12">
            <v>1982596</v>
          </cell>
          <cell r="W12">
            <v>597573898.37</v>
          </cell>
          <cell r="X12">
            <v>1894762059.4299998</v>
          </cell>
          <cell r="Y12">
            <v>14</v>
          </cell>
          <cell r="Z12">
            <v>1399440</v>
          </cell>
          <cell r="AA12">
            <v>30</v>
          </cell>
          <cell r="AB12">
            <v>2892000</v>
          </cell>
          <cell r="AC12">
            <v>4291440</v>
          </cell>
          <cell r="AD12">
            <v>5055173</v>
          </cell>
          <cell r="AE12">
            <v>1995165402.4299998</v>
          </cell>
        </row>
        <row r="13">
          <cell r="C13" t="str">
            <v>BKOC</v>
          </cell>
          <cell r="D13" t="str">
            <v>Бко капитал</v>
          </cell>
          <cell r="I13">
            <v>0</v>
          </cell>
          <cell r="N13">
            <v>0</v>
          </cell>
          <cell r="S13">
            <v>0</v>
          </cell>
          <cell r="T13">
            <v>4062</v>
          </cell>
          <cell r="U13">
            <v>507730</v>
          </cell>
          <cell r="V13">
            <v>10</v>
          </cell>
          <cell r="W13">
            <v>228</v>
          </cell>
          <cell r="X13">
            <v>507958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4072</v>
          </cell>
          <cell r="AE13">
            <v>507958</v>
          </cell>
        </row>
        <row r="14">
          <cell r="C14" t="str">
            <v>BLAC</v>
          </cell>
          <cell r="D14" t="str">
            <v>Блэкстоун интернэйшнл </v>
          </cell>
          <cell r="I14">
            <v>0</v>
          </cell>
          <cell r="N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C15" t="str">
            <v>BLMB</v>
          </cell>
          <cell r="D15" t="str">
            <v>Блүмсбюри секюритиес</v>
          </cell>
          <cell r="I15">
            <v>0</v>
          </cell>
          <cell r="N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C16" t="str">
            <v>BSK</v>
          </cell>
          <cell r="D16" t="str">
            <v>Блюскай секьюритиз </v>
          </cell>
          <cell r="E16">
            <v>12492</v>
          </cell>
          <cell r="F16">
            <v>662076</v>
          </cell>
          <cell r="I16">
            <v>662076</v>
          </cell>
          <cell r="N16">
            <v>0</v>
          </cell>
          <cell r="S16">
            <v>0</v>
          </cell>
          <cell r="T16">
            <v>40</v>
          </cell>
          <cell r="U16">
            <v>9760</v>
          </cell>
          <cell r="V16">
            <v>0</v>
          </cell>
          <cell r="W16">
            <v>0</v>
          </cell>
          <cell r="X16">
            <v>9760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12532</v>
          </cell>
          <cell r="AE16">
            <v>671836</v>
          </cell>
        </row>
        <row r="17">
          <cell r="C17" t="str">
            <v>BULG</v>
          </cell>
          <cell r="D17" t="str">
            <v>Булган брокер</v>
          </cell>
          <cell r="E17">
            <v>24839</v>
          </cell>
          <cell r="F17">
            <v>1316467</v>
          </cell>
          <cell r="I17">
            <v>1316467</v>
          </cell>
          <cell r="N17">
            <v>0</v>
          </cell>
          <cell r="S17">
            <v>0</v>
          </cell>
          <cell r="T17">
            <v>9400</v>
          </cell>
          <cell r="U17">
            <v>1184632.4</v>
          </cell>
          <cell r="V17">
            <v>86</v>
          </cell>
          <cell r="W17">
            <v>273168</v>
          </cell>
          <cell r="X17">
            <v>1457800.4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34325</v>
          </cell>
          <cell r="AE17">
            <v>2774267.4</v>
          </cell>
        </row>
        <row r="18">
          <cell r="C18" t="str">
            <v>BUMB</v>
          </cell>
          <cell r="D18" t="str">
            <v>Бумбат Алтай</v>
          </cell>
          <cell r="E18">
            <v>119424</v>
          </cell>
          <cell r="F18">
            <v>6329472</v>
          </cell>
          <cell r="I18">
            <v>6329472</v>
          </cell>
          <cell r="N18">
            <v>0</v>
          </cell>
          <cell r="S18">
            <v>0</v>
          </cell>
          <cell r="T18">
            <v>621602</v>
          </cell>
          <cell r="U18">
            <v>134839409.14</v>
          </cell>
          <cell r="V18">
            <v>970340</v>
          </cell>
          <cell r="W18">
            <v>110044532.4</v>
          </cell>
          <cell r="X18">
            <v>244883941.54</v>
          </cell>
          <cell r="Y18">
            <v>6000</v>
          </cell>
          <cell r="Z18">
            <v>600000000</v>
          </cell>
          <cell r="AA18">
            <v>0</v>
          </cell>
          <cell r="AB18">
            <v>0</v>
          </cell>
          <cell r="AC18">
            <v>600000000</v>
          </cell>
          <cell r="AD18">
            <v>1717366</v>
          </cell>
          <cell r="AE18">
            <v>851213413.54</v>
          </cell>
        </row>
        <row r="19">
          <cell r="C19" t="str">
            <v>BZIN</v>
          </cell>
          <cell r="D19" t="str">
            <v>Мирэ эссэт секьюритиес</v>
          </cell>
          <cell r="E19">
            <v>502898</v>
          </cell>
          <cell r="F19">
            <v>26653594</v>
          </cell>
          <cell r="I19">
            <v>26653594</v>
          </cell>
          <cell r="J19">
            <v>179</v>
          </cell>
          <cell r="K19">
            <v>17900000</v>
          </cell>
          <cell r="N19">
            <v>17900000</v>
          </cell>
          <cell r="S19">
            <v>0</v>
          </cell>
          <cell r="T19">
            <v>70385</v>
          </cell>
          <cell r="U19">
            <v>37127581.24</v>
          </cell>
          <cell r="V19">
            <v>2509721</v>
          </cell>
          <cell r="W19">
            <v>124956787.13</v>
          </cell>
          <cell r="X19">
            <v>162084368.37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3083183</v>
          </cell>
          <cell r="AE19">
            <v>206637962.37</v>
          </cell>
        </row>
        <row r="20">
          <cell r="C20" t="str">
            <v>CTRL</v>
          </cell>
          <cell r="D20" t="str">
            <v>Централ секюритийз</v>
          </cell>
          <cell r="I20">
            <v>0</v>
          </cell>
          <cell r="N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C21" t="str">
            <v>DCF</v>
          </cell>
          <cell r="D21" t="str">
            <v>Ди Си Эф </v>
          </cell>
          <cell r="I21">
            <v>0</v>
          </cell>
          <cell r="N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C22" t="str">
            <v>DELG</v>
          </cell>
          <cell r="D22" t="str">
            <v>Ди Эйч капитал</v>
          </cell>
          <cell r="E22">
            <v>2000</v>
          </cell>
          <cell r="F22">
            <v>106000</v>
          </cell>
          <cell r="I22">
            <v>106000</v>
          </cell>
          <cell r="N22">
            <v>0</v>
          </cell>
          <cell r="S22">
            <v>0</v>
          </cell>
          <cell r="T22">
            <v>421</v>
          </cell>
          <cell r="U22">
            <v>3658651.3</v>
          </cell>
          <cell r="V22">
            <v>1027</v>
          </cell>
          <cell r="W22">
            <v>2318277.64</v>
          </cell>
          <cell r="X22">
            <v>5976928.9399999995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3448</v>
          </cell>
          <cell r="AE22">
            <v>6082928.9399999995</v>
          </cell>
        </row>
        <row r="23">
          <cell r="C23" t="str">
            <v>DOMI</v>
          </cell>
          <cell r="D23" t="str">
            <v>Домикс сек  </v>
          </cell>
          <cell r="E23">
            <v>58517</v>
          </cell>
          <cell r="F23">
            <v>3101401</v>
          </cell>
          <cell r="I23">
            <v>3101401</v>
          </cell>
          <cell r="N23">
            <v>0</v>
          </cell>
          <cell r="S23">
            <v>0</v>
          </cell>
          <cell r="T23">
            <v>1476</v>
          </cell>
          <cell r="U23">
            <v>1522011</v>
          </cell>
          <cell r="V23">
            <v>1067</v>
          </cell>
          <cell r="W23">
            <v>2860580.5</v>
          </cell>
          <cell r="X23">
            <v>4382591.5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61060</v>
          </cell>
          <cell r="AE23">
            <v>7483992.5</v>
          </cell>
        </row>
        <row r="24">
          <cell r="C24" t="str">
            <v>DRBR</v>
          </cell>
          <cell r="D24" t="str">
            <v>Дархан брокер</v>
          </cell>
          <cell r="E24">
            <v>126294</v>
          </cell>
          <cell r="F24">
            <v>6693582</v>
          </cell>
          <cell r="I24">
            <v>6693582</v>
          </cell>
          <cell r="N24">
            <v>0</v>
          </cell>
          <cell r="S24">
            <v>0</v>
          </cell>
          <cell r="T24">
            <v>12786</v>
          </cell>
          <cell r="U24">
            <v>1210485.14</v>
          </cell>
          <cell r="V24">
            <v>41168</v>
          </cell>
          <cell r="W24">
            <v>6901620.15</v>
          </cell>
          <cell r="X24">
            <v>8112105.29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180248</v>
          </cell>
          <cell r="AE24">
            <v>14805687.29</v>
          </cell>
        </row>
        <row r="25">
          <cell r="C25" t="str">
            <v>ECM</v>
          </cell>
          <cell r="D25" t="str">
            <v>Еврази капитал холдинг</v>
          </cell>
          <cell r="I25">
            <v>0</v>
          </cell>
          <cell r="N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C26" t="str">
            <v>GACB</v>
          </cell>
          <cell r="D26" t="str">
            <v>Гэрэлт Ассэймоор Капитал</v>
          </cell>
          <cell r="I26">
            <v>0</v>
          </cell>
          <cell r="N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C27" t="str">
            <v>GATR</v>
          </cell>
          <cell r="D27" t="str">
            <v>Гацуурт трейд</v>
          </cell>
          <cell r="I27">
            <v>0</v>
          </cell>
          <cell r="N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C28" t="str">
            <v>GAUL</v>
          </cell>
          <cell r="D28" t="str">
            <v>Гаүли</v>
          </cell>
          <cell r="E28">
            <v>297386</v>
          </cell>
          <cell r="F28">
            <v>15761458</v>
          </cell>
          <cell r="I28">
            <v>15761458</v>
          </cell>
          <cell r="N28">
            <v>0</v>
          </cell>
          <cell r="S28">
            <v>0</v>
          </cell>
          <cell r="T28">
            <v>295047</v>
          </cell>
          <cell r="U28">
            <v>69077311.89</v>
          </cell>
          <cell r="V28">
            <v>582450</v>
          </cell>
          <cell r="W28">
            <v>129296149.02</v>
          </cell>
          <cell r="X28">
            <v>198373460.91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1174883</v>
          </cell>
          <cell r="AE28">
            <v>214134918.91</v>
          </cell>
        </row>
        <row r="29">
          <cell r="C29" t="str">
            <v>GDEV</v>
          </cell>
          <cell r="D29" t="str">
            <v>Гранддевелопмент</v>
          </cell>
          <cell r="I29">
            <v>0</v>
          </cell>
          <cell r="N29">
            <v>0</v>
          </cell>
          <cell r="S29">
            <v>0</v>
          </cell>
          <cell r="T29">
            <v>0</v>
          </cell>
          <cell r="U29">
            <v>0</v>
          </cell>
          <cell r="V29">
            <v>28590</v>
          </cell>
          <cell r="W29">
            <v>8035466.79</v>
          </cell>
          <cell r="X29">
            <v>8035466.79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28590</v>
          </cell>
          <cell r="AE29">
            <v>8035466.79</v>
          </cell>
        </row>
        <row r="30">
          <cell r="C30" t="str">
            <v>GDSC</v>
          </cell>
          <cell r="D30" t="str">
            <v>Гүүд Сек</v>
          </cell>
          <cell r="E30">
            <v>1767591</v>
          </cell>
          <cell r="F30">
            <v>93682323</v>
          </cell>
          <cell r="I30">
            <v>93682323</v>
          </cell>
          <cell r="J30">
            <v>50</v>
          </cell>
          <cell r="K30">
            <v>5000000</v>
          </cell>
          <cell r="N30">
            <v>5000000</v>
          </cell>
          <cell r="S30">
            <v>0</v>
          </cell>
          <cell r="T30">
            <v>389513</v>
          </cell>
          <cell r="U30">
            <v>28236187.06</v>
          </cell>
          <cell r="V30">
            <v>513462</v>
          </cell>
          <cell r="W30">
            <v>77938209.59</v>
          </cell>
          <cell r="X30">
            <v>106174396.65</v>
          </cell>
          <cell r="Y30">
            <v>0</v>
          </cell>
          <cell r="Z30">
            <v>0</v>
          </cell>
          <cell r="AA30">
            <v>50</v>
          </cell>
          <cell r="AB30">
            <v>5000000</v>
          </cell>
          <cell r="AC30">
            <v>5000000</v>
          </cell>
          <cell r="AD30">
            <v>2670666</v>
          </cell>
          <cell r="AE30">
            <v>209856719.65</v>
          </cell>
        </row>
        <row r="31">
          <cell r="C31" t="str">
            <v>GLMT</v>
          </cell>
          <cell r="D31" t="str">
            <v>Голомт капитал</v>
          </cell>
          <cell r="E31">
            <v>13559630</v>
          </cell>
          <cell r="F31">
            <v>718660390</v>
          </cell>
          <cell r="I31">
            <v>718660390</v>
          </cell>
          <cell r="N31">
            <v>0</v>
          </cell>
          <cell r="O31">
            <v>88938</v>
          </cell>
          <cell r="P31">
            <v>8893800000</v>
          </cell>
          <cell r="Q31">
            <v>90000</v>
          </cell>
          <cell r="R31">
            <v>9000000000</v>
          </cell>
          <cell r="S31">
            <v>17893800000</v>
          </cell>
          <cell r="T31">
            <v>4374988</v>
          </cell>
          <cell r="U31">
            <v>1584147531.73</v>
          </cell>
          <cell r="V31">
            <v>8863709</v>
          </cell>
          <cell r="W31">
            <v>2181907110.3</v>
          </cell>
          <cell r="X31">
            <v>3766054642.03</v>
          </cell>
          <cell r="Y31">
            <v>6563</v>
          </cell>
          <cell r="Z31">
            <v>656300000</v>
          </cell>
          <cell r="AA31">
            <v>6565</v>
          </cell>
          <cell r="AB31">
            <v>656492000</v>
          </cell>
          <cell r="AC31">
            <v>1312792000</v>
          </cell>
          <cell r="AD31">
            <v>26990393</v>
          </cell>
          <cell r="AE31">
            <v>23691307032.03</v>
          </cell>
        </row>
        <row r="32">
          <cell r="C32" t="str">
            <v>HUN</v>
          </cell>
          <cell r="D32" t="str">
            <v>Хүннү эмпайр </v>
          </cell>
          <cell r="E32">
            <v>11630</v>
          </cell>
          <cell r="F32">
            <v>616390</v>
          </cell>
          <cell r="I32">
            <v>616390</v>
          </cell>
          <cell r="N32">
            <v>0</v>
          </cell>
          <cell r="S32">
            <v>0</v>
          </cell>
          <cell r="T32">
            <v>45646</v>
          </cell>
          <cell r="U32">
            <v>15790771.05</v>
          </cell>
          <cell r="V32">
            <v>9040</v>
          </cell>
          <cell r="W32">
            <v>9125186</v>
          </cell>
          <cell r="X32">
            <v>24915957.05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66316</v>
          </cell>
          <cell r="AE32">
            <v>25532347.05</v>
          </cell>
        </row>
        <row r="33">
          <cell r="C33" t="str">
            <v>INVC</v>
          </cell>
          <cell r="D33" t="str">
            <v>Инвес кор капитал</v>
          </cell>
          <cell r="E33">
            <v>1288307</v>
          </cell>
          <cell r="F33">
            <v>68280271</v>
          </cell>
          <cell r="I33">
            <v>68280271</v>
          </cell>
          <cell r="J33">
            <v>26169</v>
          </cell>
          <cell r="K33">
            <v>2616900000</v>
          </cell>
          <cell r="N33">
            <v>2616900000</v>
          </cell>
          <cell r="S33">
            <v>0</v>
          </cell>
          <cell r="T33">
            <v>1175782</v>
          </cell>
          <cell r="U33">
            <v>3037854947.18</v>
          </cell>
          <cell r="V33">
            <v>2248807</v>
          </cell>
          <cell r="W33">
            <v>3089907712.36</v>
          </cell>
          <cell r="X33">
            <v>6127762659.54</v>
          </cell>
          <cell r="Y33">
            <v>4100</v>
          </cell>
          <cell r="Z33">
            <v>409959000</v>
          </cell>
          <cell r="AA33">
            <v>4100</v>
          </cell>
          <cell r="AB33">
            <v>409959000</v>
          </cell>
          <cell r="AC33">
            <v>819918000</v>
          </cell>
          <cell r="AD33">
            <v>4747265</v>
          </cell>
          <cell r="AE33">
            <v>9632860930.54</v>
          </cell>
        </row>
        <row r="34">
          <cell r="C34" t="str">
            <v>LFTI</v>
          </cell>
          <cell r="D34" t="str">
            <v>Лайфтайм инвестмент</v>
          </cell>
          <cell r="E34">
            <v>4458</v>
          </cell>
          <cell r="F34">
            <v>236274</v>
          </cell>
          <cell r="I34">
            <v>236274</v>
          </cell>
          <cell r="N34">
            <v>0</v>
          </cell>
          <cell r="S34">
            <v>0</v>
          </cell>
          <cell r="T34">
            <v>577</v>
          </cell>
          <cell r="U34">
            <v>391206</v>
          </cell>
          <cell r="V34">
            <v>73433</v>
          </cell>
          <cell r="W34">
            <v>10325109.61</v>
          </cell>
          <cell r="X34">
            <v>10716315.61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78468</v>
          </cell>
          <cell r="AE34">
            <v>10952589.61</v>
          </cell>
        </row>
        <row r="35">
          <cell r="C35" t="str">
            <v>MERG</v>
          </cell>
          <cell r="D35" t="str">
            <v>Мэргэн санаа</v>
          </cell>
          <cell r="E35">
            <v>97870</v>
          </cell>
          <cell r="F35">
            <v>5187110</v>
          </cell>
          <cell r="I35">
            <v>5187110</v>
          </cell>
          <cell r="N35">
            <v>0</v>
          </cell>
          <cell r="S35">
            <v>0</v>
          </cell>
          <cell r="T35">
            <v>2557</v>
          </cell>
          <cell r="U35">
            <v>635508.06</v>
          </cell>
          <cell r="V35">
            <v>2554</v>
          </cell>
          <cell r="W35">
            <v>6481499</v>
          </cell>
          <cell r="X35">
            <v>7117007.0600000005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102981</v>
          </cell>
          <cell r="AE35">
            <v>12304117.06</v>
          </cell>
        </row>
        <row r="36">
          <cell r="C36" t="str">
            <v>MIBG</v>
          </cell>
          <cell r="D36" t="str">
            <v>Мандал капитал маркетс</v>
          </cell>
          <cell r="E36">
            <v>350056</v>
          </cell>
          <cell r="F36">
            <v>18552968</v>
          </cell>
          <cell r="I36">
            <v>18552968</v>
          </cell>
          <cell r="N36">
            <v>0</v>
          </cell>
          <cell r="S36">
            <v>0</v>
          </cell>
          <cell r="T36">
            <v>492568</v>
          </cell>
          <cell r="U36">
            <v>258306534.75</v>
          </cell>
          <cell r="V36">
            <v>516609</v>
          </cell>
          <cell r="W36">
            <v>302636396.02</v>
          </cell>
          <cell r="X36">
            <v>560942930.77</v>
          </cell>
          <cell r="Y36">
            <v>6034</v>
          </cell>
          <cell r="Z36">
            <v>603044860</v>
          </cell>
          <cell r="AA36">
            <v>6032</v>
          </cell>
          <cell r="AB36">
            <v>602844860</v>
          </cell>
          <cell r="AC36">
            <v>1205889720</v>
          </cell>
          <cell r="AD36">
            <v>1371299</v>
          </cell>
          <cell r="AE36">
            <v>1785385618.77</v>
          </cell>
        </row>
        <row r="37">
          <cell r="C37" t="str">
            <v>MICC</v>
          </cell>
          <cell r="D37" t="str">
            <v>MICC</v>
          </cell>
          <cell r="E37">
            <v>6658</v>
          </cell>
          <cell r="F37">
            <v>352874</v>
          </cell>
          <cell r="I37">
            <v>352874</v>
          </cell>
          <cell r="N37">
            <v>0</v>
          </cell>
          <cell r="S37">
            <v>0</v>
          </cell>
          <cell r="T37">
            <v>10261843</v>
          </cell>
          <cell r="U37">
            <v>923733830.25</v>
          </cell>
          <cell r="V37">
            <v>16278113</v>
          </cell>
          <cell r="W37">
            <v>1469976119.55</v>
          </cell>
          <cell r="X37">
            <v>2393709949.8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26546614</v>
          </cell>
          <cell r="AE37">
            <v>2394062823.8</v>
          </cell>
        </row>
        <row r="38">
          <cell r="C38" t="str">
            <v>MNET</v>
          </cell>
          <cell r="D38" t="str">
            <v>Ард секьюритиз </v>
          </cell>
          <cell r="E38">
            <v>3118826</v>
          </cell>
          <cell r="F38">
            <v>165297778</v>
          </cell>
          <cell r="I38">
            <v>165297778</v>
          </cell>
          <cell r="J38">
            <v>20</v>
          </cell>
          <cell r="K38">
            <v>2000000</v>
          </cell>
          <cell r="N38">
            <v>2000000</v>
          </cell>
          <cell r="S38">
            <v>0</v>
          </cell>
          <cell r="T38">
            <v>7021797</v>
          </cell>
          <cell r="U38">
            <v>1689190655.04</v>
          </cell>
          <cell r="V38">
            <v>2280233</v>
          </cell>
          <cell r="W38">
            <v>1544647992.36</v>
          </cell>
          <cell r="X38">
            <v>3233838647.3999996</v>
          </cell>
          <cell r="Y38">
            <v>5</v>
          </cell>
          <cell r="Z38">
            <v>491760</v>
          </cell>
          <cell r="AA38">
            <v>3</v>
          </cell>
          <cell r="AB38">
            <v>299760</v>
          </cell>
          <cell r="AC38">
            <v>791520</v>
          </cell>
          <cell r="AD38">
            <v>12420884</v>
          </cell>
          <cell r="AE38">
            <v>3401927945.3999996</v>
          </cell>
        </row>
        <row r="39">
          <cell r="C39" t="str">
            <v>MONG</v>
          </cell>
          <cell r="D39" t="str">
            <v>Монгол секюритиес </v>
          </cell>
          <cell r="I39">
            <v>0</v>
          </cell>
          <cell r="N39">
            <v>0</v>
          </cell>
          <cell r="S39">
            <v>0</v>
          </cell>
          <cell r="T39">
            <v>0</v>
          </cell>
          <cell r="U39">
            <v>0</v>
          </cell>
          <cell r="V39">
            <v>2200</v>
          </cell>
          <cell r="W39">
            <v>2310235</v>
          </cell>
          <cell r="X39">
            <v>2310235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2200</v>
          </cell>
          <cell r="AE39">
            <v>2310235</v>
          </cell>
        </row>
        <row r="40">
          <cell r="C40" t="str">
            <v>MSDQ</v>
          </cell>
          <cell r="D40" t="str">
            <v>Масдак</v>
          </cell>
          <cell r="I40">
            <v>0</v>
          </cell>
          <cell r="N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C41" t="str">
            <v>MSEC</v>
          </cell>
          <cell r="D41" t="str">
            <v>Монсек</v>
          </cell>
          <cell r="E41">
            <v>53903</v>
          </cell>
          <cell r="F41">
            <v>2856859</v>
          </cell>
          <cell r="I41">
            <v>2856859</v>
          </cell>
          <cell r="N41">
            <v>0</v>
          </cell>
          <cell r="S41">
            <v>0</v>
          </cell>
          <cell r="T41">
            <v>19324</v>
          </cell>
          <cell r="U41">
            <v>3753786.28</v>
          </cell>
          <cell r="V41">
            <v>84627</v>
          </cell>
          <cell r="W41">
            <v>15497130.46</v>
          </cell>
          <cell r="X41">
            <v>19250916.740000002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157854</v>
          </cell>
          <cell r="AE41">
            <v>22107775.740000002</v>
          </cell>
        </row>
        <row r="42">
          <cell r="C42" t="str">
            <v>NOVL</v>
          </cell>
          <cell r="D42" t="str">
            <v>Новел инвестмент</v>
          </cell>
          <cell r="E42">
            <v>114374813</v>
          </cell>
          <cell r="F42">
            <v>6061865089</v>
          </cell>
          <cell r="G42">
            <v>198113207</v>
          </cell>
          <cell r="H42">
            <v>10499999971</v>
          </cell>
          <cell r="I42">
            <v>16561865060</v>
          </cell>
          <cell r="N42">
            <v>0</v>
          </cell>
          <cell r="S42">
            <v>0</v>
          </cell>
          <cell r="T42">
            <v>6696740</v>
          </cell>
          <cell r="U42">
            <v>396006647.42</v>
          </cell>
          <cell r="V42">
            <v>805094</v>
          </cell>
          <cell r="W42">
            <v>63022667.77</v>
          </cell>
          <cell r="X42">
            <v>459029315.19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319989854</v>
          </cell>
          <cell r="AE42">
            <v>17020894375.19</v>
          </cell>
        </row>
        <row r="43">
          <cell r="C43" t="str">
            <v>NSEC</v>
          </cell>
          <cell r="D43" t="str">
            <v>Нэйшнл сэкюритис </v>
          </cell>
          <cell r="I43">
            <v>0</v>
          </cell>
          <cell r="N43">
            <v>0</v>
          </cell>
          <cell r="S43">
            <v>0</v>
          </cell>
          <cell r="T43">
            <v>1397</v>
          </cell>
          <cell r="U43">
            <v>404813.84</v>
          </cell>
          <cell r="V43">
            <v>1500</v>
          </cell>
          <cell r="W43">
            <v>582500.26</v>
          </cell>
          <cell r="X43">
            <v>987314.1000000001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2897</v>
          </cell>
          <cell r="AE43">
            <v>987314.1000000001</v>
          </cell>
        </row>
        <row r="44">
          <cell r="C44" t="str">
            <v>RISM</v>
          </cell>
          <cell r="D44" t="str">
            <v>Райнос инвестмент</v>
          </cell>
          <cell r="E44">
            <v>143460</v>
          </cell>
          <cell r="F44">
            <v>7603380</v>
          </cell>
          <cell r="I44">
            <v>7603380</v>
          </cell>
          <cell r="N44">
            <v>0</v>
          </cell>
          <cell r="S44">
            <v>0</v>
          </cell>
          <cell r="T44">
            <v>83713</v>
          </cell>
          <cell r="U44">
            <v>10535504.74</v>
          </cell>
          <cell r="V44">
            <v>84120</v>
          </cell>
          <cell r="W44">
            <v>13045223.72</v>
          </cell>
          <cell r="X44">
            <v>23580728.46</v>
          </cell>
          <cell r="Y44">
            <v>0</v>
          </cell>
          <cell r="Z44">
            <v>0</v>
          </cell>
          <cell r="AA44">
            <v>12</v>
          </cell>
          <cell r="AB44">
            <v>1200000</v>
          </cell>
          <cell r="AC44">
            <v>1200000</v>
          </cell>
          <cell r="AD44">
            <v>311305</v>
          </cell>
          <cell r="AE44">
            <v>32384108.46</v>
          </cell>
        </row>
        <row r="45">
          <cell r="C45" t="str">
            <v>SANR</v>
          </cell>
          <cell r="D45" t="str">
            <v>Санар</v>
          </cell>
          <cell r="E45">
            <v>39820</v>
          </cell>
          <cell r="F45">
            <v>2110460</v>
          </cell>
          <cell r="I45">
            <v>2110460</v>
          </cell>
          <cell r="N45">
            <v>0</v>
          </cell>
          <cell r="S45">
            <v>0</v>
          </cell>
          <cell r="T45">
            <v>0</v>
          </cell>
          <cell r="U45">
            <v>0</v>
          </cell>
          <cell r="V45">
            <v>869</v>
          </cell>
          <cell r="W45">
            <v>5673801</v>
          </cell>
          <cell r="X45">
            <v>5673801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40689</v>
          </cell>
          <cell r="AE45">
            <v>7784261</v>
          </cell>
        </row>
        <row r="46">
          <cell r="C46" t="str">
            <v>SECP</v>
          </cell>
          <cell r="D46" t="str">
            <v>Сикап</v>
          </cell>
          <cell r="I46">
            <v>0</v>
          </cell>
          <cell r="N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C47" t="str">
            <v>SGC</v>
          </cell>
          <cell r="D47" t="str">
            <v>Эс Жи капитал</v>
          </cell>
          <cell r="I47">
            <v>0</v>
          </cell>
          <cell r="N47">
            <v>0</v>
          </cell>
          <cell r="S47">
            <v>0</v>
          </cell>
          <cell r="T47">
            <v>25000</v>
          </cell>
          <cell r="U47">
            <v>503360.4</v>
          </cell>
          <cell r="V47">
            <v>800000</v>
          </cell>
          <cell r="W47">
            <v>16370000</v>
          </cell>
          <cell r="X47">
            <v>16873360.4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825000</v>
          </cell>
          <cell r="AE47">
            <v>16873360.4</v>
          </cell>
        </row>
        <row r="48">
          <cell r="C48" t="str">
            <v>SILS</v>
          </cell>
          <cell r="D48" t="str">
            <v>Силвэр лайт секюритиз</v>
          </cell>
          <cell r="I48">
            <v>0</v>
          </cell>
          <cell r="N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</row>
        <row r="49">
          <cell r="C49" t="str">
            <v>STIN</v>
          </cell>
          <cell r="D49" t="str">
            <v>Стандарт Инвестмент</v>
          </cell>
          <cell r="E49">
            <v>639357</v>
          </cell>
          <cell r="F49">
            <v>33885921</v>
          </cell>
          <cell r="I49">
            <v>33885921</v>
          </cell>
          <cell r="N49">
            <v>0</v>
          </cell>
          <cell r="S49">
            <v>0</v>
          </cell>
          <cell r="T49">
            <v>299347</v>
          </cell>
          <cell r="U49">
            <v>96029233.45</v>
          </cell>
          <cell r="V49">
            <v>722028</v>
          </cell>
          <cell r="W49">
            <v>128158026.31</v>
          </cell>
          <cell r="X49">
            <v>224187259.76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1660732</v>
          </cell>
          <cell r="AE49">
            <v>258073180.76</v>
          </cell>
        </row>
        <row r="50">
          <cell r="C50" t="str">
            <v>STOK</v>
          </cell>
          <cell r="D50" t="str">
            <v>Стоклаб секьюритиз</v>
          </cell>
          <cell r="E50">
            <v>708301</v>
          </cell>
          <cell r="F50">
            <v>37539953</v>
          </cell>
          <cell r="I50">
            <v>37539953</v>
          </cell>
          <cell r="J50">
            <v>6</v>
          </cell>
          <cell r="K50">
            <v>600000</v>
          </cell>
          <cell r="N50">
            <v>600000</v>
          </cell>
          <cell r="S50">
            <v>0</v>
          </cell>
          <cell r="T50">
            <v>450691</v>
          </cell>
          <cell r="U50">
            <v>77049082.18</v>
          </cell>
          <cell r="V50">
            <v>248493</v>
          </cell>
          <cell r="W50">
            <v>34495335.16</v>
          </cell>
          <cell r="X50">
            <v>111544417.34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1407491</v>
          </cell>
          <cell r="AE50">
            <v>149684370.34</v>
          </cell>
        </row>
        <row r="51">
          <cell r="C51" t="str">
            <v>TABO</v>
          </cell>
          <cell r="D51" t="str">
            <v>Таван богд</v>
          </cell>
          <cell r="E51">
            <v>8783</v>
          </cell>
          <cell r="F51">
            <v>465499</v>
          </cell>
          <cell r="I51">
            <v>465499</v>
          </cell>
          <cell r="N51">
            <v>0</v>
          </cell>
          <cell r="S51">
            <v>0</v>
          </cell>
          <cell r="T51">
            <v>3141</v>
          </cell>
          <cell r="U51">
            <v>489966</v>
          </cell>
          <cell r="V51">
            <v>400</v>
          </cell>
          <cell r="W51">
            <v>97201.87</v>
          </cell>
          <cell r="X51">
            <v>587167.87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12324</v>
          </cell>
          <cell r="AE51">
            <v>1052666.87</v>
          </cell>
        </row>
        <row r="52">
          <cell r="C52" t="str">
            <v>TCHB</v>
          </cell>
          <cell r="D52" t="str">
            <v>Тулгат чандманьбаян</v>
          </cell>
          <cell r="E52">
            <v>116528</v>
          </cell>
          <cell r="F52">
            <v>6175984</v>
          </cell>
          <cell r="I52">
            <v>6175984</v>
          </cell>
          <cell r="N52">
            <v>0</v>
          </cell>
          <cell r="S52">
            <v>0</v>
          </cell>
          <cell r="T52">
            <v>116585</v>
          </cell>
          <cell r="U52">
            <v>39657435.66</v>
          </cell>
          <cell r="V52">
            <v>28621</v>
          </cell>
          <cell r="W52">
            <v>20119497.33</v>
          </cell>
          <cell r="X52">
            <v>59776932.989999995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261734</v>
          </cell>
          <cell r="AE52">
            <v>65952916.989999995</v>
          </cell>
        </row>
        <row r="53">
          <cell r="C53" t="str">
            <v>TDB</v>
          </cell>
          <cell r="D53" t="str">
            <v>Ти ди би секьюритис</v>
          </cell>
          <cell r="E53">
            <v>772778</v>
          </cell>
          <cell r="F53">
            <v>40957234</v>
          </cell>
          <cell r="I53">
            <v>40957234</v>
          </cell>
          <cell r="J53">
            <v>16</v>
          </cell>
          <cell r="K53">
            <v>1600000</v>
          </cell>
          <cell r="N53">
            <v>1600000</v>
          </cell>
          <cell r="S53">
            <v>0</v>
          </cell>
          <cell r="T53">
            <v>1401315</v>
          </cell>
          <cell r="U53">
            <v>195683944.48</v>
          </cell>
          <cell r="V53">
            <v>1451082</v>
          </cell>
          <cell r="W53">
            <v>322838246.13</v>
          </cell>
          <cell r="X53">
            <v>518522190.61</v>
          </cell>
          <cell r="Y53">
            <v>1989</v>
          </cell>
          <cell r="Z53">
            <v>198900000</v>
          </cell>
          <cell r="AA53">
            <v>1979</v>
          </cell>
          <cell r="AB53">
            <v>197900000</v>
          </cell>
          <cell r="AC53">
            <v>396800000</v>
          </cell>
          <cell r="AD53">
            <v>3629159</v>
          </cell>
          <cell r="AE53">
            <v>957879424.61</v>
          </cell>
        </row>
        <row r="54">
          <cell r="C54" t="str">
            <v>TNGR</v>
          </cell>
          <cell r="D54" t="str">
            <v>Тэнгэр капитал</v>
          </cell>
          <cell r="E54">
            <v>59659</v>
          </cell>
          <cell r="F54">
            <v>3161927</v>
          </cell>
          <cell r="I54">
            <v>3161927</v>
          </cell>
          <cell r="N54">
            <v>0</v>
          </cell>
          <cell r="S54">
            <v>0</v>
          </cell>
          <cell r="T54">
            <v>3789</v>
          </cell>
          <cell r="U54">
            <v>996542.47</v>
          </cell>
          <cell r="V54">
            <v>32318</v>
          </cell>
          <cell r="W54">
            <v>5449683.01</v>
          </cell>
          <cell r="X54">
            <v>6446225.4799999995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95766</v>
          </cell>
          <cell r="AE54">
            <v>9608152.48</v>
          </cell>
        </row>
        <row r="55">
          <cell r="C55" t="str">
            <v>TTOL</v>
          </cell>
          <cell r="D55" t="str">
            <v>Апекс капитал</v>
          </cell>
          <cell r="E55">
            <v>1432676</v>
          </cell>
          <cell r="F55">
            <v>75931828</v>
          </cell>
          <cell r="I55">
            <v>75931828</v>
          </cell>
          <cell r="J55">
            <v>2098</v>
          </cell>
          <cell r="K55">
            <v>209800000</v>
          </cell>
          <cell r="N55">
            <v>209800000</v>
          </cell>
          <cell r="S55">
            <v>0</v>
          </cell>
          <cell r="T55">
            <v>1940813</v>
          </cell>
          <cell r="U55">
            <v>389170215.48</v>
          </cell>
          <cell r="V55">
            <v>1834007</v>
          </cell>
          <cell r="W55">
            <v>417019159.67</v>
          </cell>
          <cell r="X55">
            <v>806189375.1500001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5209594</v>
          </cell>
          <cell r="AE55">
            <v>1091921203.15</v>
          </cell>
        </row>
        <row r="56">
          <cell r="C56" t="str">
            <v>UNDR</v>
          </cell>
          <cell r="D56" t="str">
            <v>Өндөрхаан инвест</v>
          </cell>
          <cell r="E56">
            <v>111389</v>
          </cell>
          <cell r="F56">
            <v>5903617</v>
          </cell>
          <cell r="I56">
            <v>5903617</v>
          </cell>
          <cell r="N56">
            <v>0</v>
          </cell>
          <cell r="S56">
            <v>0</v>
          </cell>
          <cell r="T56">
            <v>25</v>
          </cell>
          <cell r="U56">
            <v>262500</v>
          </cell>
          <cell r="V56">
            <v>13034</v>
          </cell>
          <cell r="W56">
            <v>9993011</v>
          </cell>
          <cell r="X56">
            <v>10255511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124448</v>
          </cell>
          <cell r="AE56">
            <v>16159128</v>
          </cell>
        </row>
        <row r="57">
          <cell r="C57" t="str">
            <v>ZGB</v>
          </cell>
          <cell r="D57" t="str">
            <v>Таван богд капитал</v>
          </cell>
          <cell r="E57">
            <v>55942349</v>
          </cell>
          <cell r="F57">
            <v>2964944497</v>
          </cell>
          <cell r="I57">
            <v>2964944497</v>
          </cell>
          <cell r="J57">
            <v>71142</v>
          </cell>
          <cell r="K57">
            <v>7114200000</v>
          </cell>
          <cell r="L57">
            <v>100000</v>
          </cell>
          <cell r="M57">
            <v>10000000000</v>
          </cell>
          <cell r="N57">
            <v>17114200000</v>
          </cell>
          <cell r="O57">
            <v>22</v>
          </cell>
          <cell r="P57">
            <v>2200000</v>
          </cell>
          <cell r="S57">
            <v>2200000</v>
          </cell>
          <cell r="T57">
            <v>10055511</v>
          </cell>
          <cell r="U57">
            <v>1069605192.64</v>
          </cell>
          <cell r="V57">
            <v>5988093</v>
          </cell>
          <cell r="W57">
            <v>761361613.14</v>
          </cell>
          <cell r="X57">
            <v>1830966805.78</v>
          </cell>
          <cell r="Y57">
            <v>26039</v>
          </cell>
          <cell r="Z57">
            <v>2603492420</v>
          </cell>
          <cell r="AA57">
            <v>31973</v>
          </cell>
          <cell r="AB57">
            <v>3196999860</v>
          </cell>
          <cell r="AC57">
            <v>5800492280</v>
          </cell>
          <cell r="AD57">
            <v>72215129</v>
          </cell>
          <cell r="AE57">
            <v>27712803582.78</v>
          </cell>
        </row>
        <row r="58">
          <cell r="C58" t="str">
            <v>ZRGD</v>
          </cell>
          <cell r="D58" t="str">
            <v>Зэргэд</v>
          </cell>
          <cell r="E58">
            <v>182064</v>
          </cell>
          <cell r="F58">
            <v>9649392</v>
          </cell>
          <cell r="I58">
            <v>9649392</v>
          </cell>
          <cell r="J58">
            <v>50</v>
          </cell>
          <cell r="K58">
            <v>5000000</v>
          </cell>
          <cell r="N58">
            <v>5000000</v>
          </cell>
          <cell r="S58">
            <v>0</v>
          </cell>
          <cell r="T58">
            <v>6052</v>
          </cell>
          <cell r="U58">
            <v>1541011</v>
          </cell>
          <cell r="V58">
            <v>32435</v>
          </cell>
          <cell r="W58">
            <v>4245489.4</v>
          </cell>
          <cell r="X58">
            <v>5786500.4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220601</v>
          </cell>
          <cell r="AE58">
            <v>20435892.4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18494</v>
          </cell>
          <cell r="E8">
            <v>10683783</v>
          </cell>
          <cell r="F8">
            <v>1047</v>
          </cell>
          <cell r="G8">
            <v>3082650</v>
          </cell>
          <cell r="H8">
            <v>13766433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11445</v>
          </cell>
          <cell r="E9">
            <v>758613.5</v>
          </cell>
          <cell r="F9">
            <v>893</v>
          </cell>
          <cell r="G9">
            <v>3732601</v>
          </cell>
          <cell r="H9">
            <v>4491214.5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258838</v>
          </cell>
          <cell r="E10">
            <v>95776852.17</v>
          </cell>
          <cell r="F10">
            <v>454778</v>
          </cell>
          <cell r="G10">
            <v>179328865.55</v>
          </cell>
          <cell r="H10">
            <v>275105717.72</v>
          </cell>
        </row>
        <row r="11">
          <cell r="B11" t="str">
            <v>ARGB</v>
          </cell>
          <cell r="C11" t="str">
            <v>Аргай бэст ХХК</v>
          </cell>
          <cell r="D11">
            <v>24518</v>
          </cell>
          <cell r="E11">
            <v>12376393.96</v>
          </cell>
          <cell r="F11">
            <v>6861</v>
          </cell>
          <cell r="G11">
            <v>9915982</v>
          </cell>
          <cell r="H11">
            <v>22292375.96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1202664</v>
          </cell>
          <cell r="E13">
            <v>648323783.21</v>
          </cell>
          <cell r="F13">
            <v>813273</v>
          </cell>
          <cell r="G13">
            <v>376401479.14</v>
          </cell>
          <cell r="H13">
            <v>1024725262.35</v>
          </cell>
        </row>
        <row r="14">
          <cell r="B14" t="str">
            <v>BKOC</v>
          </cell>
          <cell r="C14" t="str">
            <v>БКО Капитал ҮЦК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B15" t="str">
            <v>BLAC</v>
          </cell>
          <cell r="C15" t="str">
            <v>Блэкстоун интернэйшнл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BLMB</v>
          </cell>
          <cell r="C16" t="str">
            <v>Блүмсбюри секюритиес ХХК</v>
          </cell>
          <cell r="D16">
            <v>391</v>
          </cell>
          <cell r="E16">
            <v>204013</v>
          </cell>
          <cell r="F16">
            <v>0</v>
          </cell>
          <cell r="G16">
            <v>0</v>
          </cell>
          <cell r="H16">
            <v>204013</v>
          </cell>
        </row>
        <row r="17">
          <cell r="B17" t="str">
            <v>BSK</v>
          </cell>
          <cell r="C17" t="str">
            <v>BLUE SKY</v>
          </cell>
          <cell r="D17">
            <v>0</v>
          </cell>
          <cell r="E17">
            <v>0</v>
          </cell>
          <cell r="F17">
            <v>2215</v>
          </cell>
          <cell r="G17">
            <v>7504645</v>
          </cell>
          <cell r="H17">
            <v>7504645</v>
          </cell>
        </row>
        <row r="18">
          <cell r="B18" t="str">
            <v>BULG</v>
          </cell>
          <cell r="C18" t="str">
            <v>Булган брокер ХХК</v>
          </cell>
          <cell r="D18">
            <v>290</v>
          </cell>
          <cell r="E18">
            <v>1160000</v>
          </cell>
          <cell r="F18">
            <v>26099</v>
          </cell>
          <cell r="G18">
            <v>7601394.1</v>
          </cell>
          <cell r="H18">
            <v>8761394.1</v>
          </cell>
        </row>
        <row r="19">
          <cell r="B19" t="str">
            <v>BUMB</v>
          </cell>
          <cell r="C19" t="str">
            <v>Бумбат-Алтай ХХК</v>
          </cell>
          <cell r="D19">
            <v>147663</v>
          </cell>
          <cell r="E19">
            <v>30008803.32</v>
          </cell>
          <cell r="F19">
            <v>230582</v>
          </cell>
          <cell r="G19">
            <v>61489990.59</v>
          </cell>
          <cell r="H19">
            <v>91498793.91</v>
          </cell>
        </row>
        <row r="20">
          <cell r="B20" t="str">
            <v>BZIN</v>
          </cell>
          <cell r="C20" t="str">
            <v>Мирэ Эссет Секьюритис Монгол ХХК</v>
          </cell>
          <cell r="D20">
            <v>69659</v>
          </cell>
          <cell r="E20">
            <v>22897428.9</v>
          </cell>
          <cell r="F20">
            <v>172705</v>
          </cell>
          <cell r="G20">
            <v>23183554.49</v>
          </cell>
          <cell r="H20">
            <v>46080983.39</v>
          </cell>
        </row>
        <row r="21">
          <cell r="B21" t="str">
            <v>CTRL</v>
          </cell>
          <cell r="C21" t="str">
            <v>Централ секьюритийз ҮЦК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B22" t="str">
            <v>DCF</v>
          </cell>
          <cell r="C22" t="str">
            <v>Ди Си Эф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>DELG</v>
          </cell>
          <cell r="C23" t="str">
            <v>Дэлгэрхангай секюритиз ХХК</v>
          </cell>
          <cell r="D23">
            <v>217095</v>
          </cell>
          <cell r="E23">
            <v>138948761.6</v>
          </cell>
          <cell r="F23">
            <v>479646</v>
          </cell>
          <cell r="G23">
            <v>222066915.75</v>
          </cell>
          <cell r="H23">
            <v>361015677.35</v>
          </cell>
        </row>
        <row r="24">
          <cell r="B24" t="str">
            <v>DOMI</v>
          </cell>
          <cell r="C24" t="str">
            <v>Домикс сек ҮЦК ХХК</v>
          </cell>
          <cell r="D24">
            <v>74803</v>
          </cell>
          <cell r="E24">
            <v>5754008.29</v>
          </cell>
          <cell r="F24">
            <v>7646</v>
          </cell>
          <cell r="G24">
            <v>3136176.51</v>
          </cell>
          <cell r="H24">
            <v>8890184.8</v>
          </cell>
        </row>
        <row r="25">
          <cell r="B25" t="str">
            <v>DRBR</v>
          </cell>
          <cell r="C25" t="str">
            <v>Дархан брокер ХХК</v>
          </cell>
          <cell r="D25">
            <v>26696</v>
          </cell>
          <cell r="E25">
            <v>3071054.8</v>
          </cell>
          <cell r="F25">
            <v>66332</v>
          </cell>
          <cell r="G25">
            <v>17228757</v>
          </cell>
          <cell r="H25">
            <v>20299811.8</v>
          </cell>
        </row>
        <row r="26">
          <cell r="B26" t="str">
            <v>ECM</v>
          </cell>
          <cell r="C26" t="str">
            <v>Евразиа капитал монголиа ХХК</v>
          </cell>
          <cell r="D26">
            <v>2578</v>
          </cell>
          <cell r="E26">
            <v>53880.2</v>
          </cell>
          <cell r="F26">
            <v>0</v>
          </cell>
          <cell r="G26">
            <v>0</v>
          </cell>
          <cell r="H26">
            <v>53880.2</v>
          </cell>
        </row>
        <row r="27">
          <cell r="B27" t="str">
            <v>FCX</v>
          </cell>
          <cell r="C27" t="str">
            <v>Эф Си Икс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GATR</v>
          </cell>
          <cell r="C28" t="str">
            <v>Гацуурт трейд ХХК</v>
          </cell>
          <cell r="D28">
            <v>1775</v>
          </cell>
          <cell r="E28">
            <v>2414046</v>
          </cell>
          <cell r="F28">
            <v>1000</v>
          </cell>
          <cell r="G28">
            <v>115000</v>
          </cell>
          <cell r="H28">
            <v>2529046</v>
          </cell>
        </row>
        <row r="29">
          <cell r="B29" t="str">
            <v>GAUL</v>
          </cell>
          <cell r="C29" t="str">
            <v>Гаүли ХХК</v>
          </cell>
          <cell r="D29">
            <v>6622</v>
          </cell>
          <cell r="E29">
            <v>9438836.84</v>
          </cell>
          <cell r="F29">
            <v>47476</v>
          </cell>
          <cell r="G29">
            <v>14507603.05</v>
          </cell>
          <cell r="H29">
            <v>23946439.89</v>
          </cell>
        </row>
        <row r="30">
          <cell r="B30" t="str">
            <v>GDEV</v>
          </cell>
          <cell r="C30" t="str">
            <v>Гранддевелопмент ХХК</v>
          </cell>
          <cell r="D30">
            <v>99</v>
          </cell>
          <cell r="E30">
            <v>462662</v>
          </cell>
          <cell r="F30">
            <v>3500</v>
          </cell>
          <cell r="G30">
            <v>371090</v>
          </cell>
          <cell r="H30">
            <v>833752</v>
          </cell>
        </row>
        <row r="31">
          <cell r="B31" t="str">
            <v>GDSC</v>
          </cell>
          <cell r="C31" t="str">
            <v>Гүүдсек ХХК</v>
          </cell>
          <cell r="D31">
            <v>62163</v>
          </cell>
          <cell r="E31">
            <v>31312048.31</v>
          </cell>
          <cell r="F31">
            <v>63012</v>
          </cell>
          <cell r="G31">
            <v>21834842.81</v>
          </cell>
          <cell r="H31">
            <v>53146891.12</v>
          </cell>
        </row>
        <row r="32">
          <cell r="B32" t="str">
            <v>GLMT</v>
          </cell>
          <cell r="C32" t="str">
            <v>Голомт Капитал ХХК</v>
          </cell>
          <cell r="D32">
            <v>7802870</v>
          </cell>
          <cell r="E32">
            <v>1710204072.57</v>
          </cell>
          <cell r="F32">
            <v>8193256</v>
          </cell>
          <cell r="G32">
            <v>1837961806.82</v>
          </cell>
          <cell r="H32">
            <v>3548165879.39</v>
          </cell>
        </row>
        <row r="33">
          <cell r="B33" t="str">
            <v>GNDX</v>
          </cell>
          <cell r="C33" t="str">
            <v>Гендекс ХХК</v>
          </cell>
          <cell r="D33">
            <v>3062</v>
          </cell>
          <cell r="E33">
            <v>1659456.5</v>
          </cell>
          <cell r="F33">
            <v>0</v>
          </cell>
          <cell r="G33">
            <v>0</v>
          </cell>
          <cell r="H33">
            <v>1659456.5</v>
          </cell>
        </row>
        <row r="34">
          <cell r="B34" t="str">
            <v>HUN</v>
          </cell>
          <cell r="C34" t="str">
            <v>Хүннү Эмпайр ХХК</v>
          </cell>
          <cell r="D34">
            <v>9</v>
          </cell>
          <cell r="E34">
            <v>8046</v>
          </cell>
          <cell r="F34">
            <v>5688</v>
          </cell>
          <cell r="G34">
            <v>1482018.89</v>
          </cell>
          <cell r="H34">
            <v>1490064.89</v>
          </cell>
        </row>
        <row r="35">
          <cell r="B35" t="str">
            <v>INVC</v>
          </cell>
          <cell r="C35" t="str">
            <v>Инвескор капитал ҮЦК</v>
          </cell>
          <cell r="D35">
            <v>668</v>
          </cell>
          <cell r="E35">
            <v>2062685</v>
          </cell>
          <cell r="F35">
            <v>3763</v>
          </cell>
          <cell r="G35">
            <v>15508030.5</v>
          </cell>
          <cell r="H35">
            <v>17570715.5</v>
          </cell>
        </row>
        <row r="36">
          <cell r="B36" t="str">
            <v>LFTI</v>
          </cell>
          <cell r="C36" t="str">
            <v>Лайфтайм инвестмент ХХК</v>
          </cell>
          <cell r="D36">
            <v>1935</v>
          </cell>
          <cell r="E36">
            <v>597427.4</v>
          </cell>
          <cell r="F36">
            <v>0</v>
          </cell>
          <cell r="G36">
            <v>0</v>
          </cell>
          <cell r="H36">
            <v>597427.4</v>
          </cell>
        </row>
        <row r="37">
          <cell r="B37" t="str">
            <v>MERG</v>
          </cell>
          <cell r="C37" t="str">
            <v>Мэргэн санаа ХХК</v>
          </cell>
          <cell r="D37">
            <v>2452</v>
          </cell>
          <cell r="E37">
            <v>839568</v>
          </cell>
          <cell r="F37">
            <v>147113</v>
          </cell>
          <cell r="G37">
            <v>133150901.78</v>
          </cell>
          <cell r="H37">
            <v>133990469.78</v>
          </cell>
        </row>
        <row r="38">
          <cell r="B38" t="str">
            <v>MIBG</v>
          </cell>
          <cell r="C38" t="str">
            <v>Мандал Капитал Маркетс ҮЦК</v>
          </cell>
          <cell r="D38">
            <v>269559</v>
          </cell>
          <cell r="E38">
            <v>182991224.96</v>
          </cell>
          <cell r="F38">
            <v>565928</v>
          </cell>
          <cell r="G38">
            <v>384844966.88</v>
          </cell>
          <cell r="H38">
            <v>567836191.84</v>
          </cell>
        </row>
        <row r="39">
          <cell r="B39" t="str">
            <v>MICC</v>
          </cell>
          <cell r="C39" t="str">
            <v>Эм Ай Си Си ХХК</v>
          </cell>
          <cell r="D39">
            <v>2486</v>
          </cell>
          <cell r="E39">
            <v>3963071</v>
          </cell>
          <cell r="F39">
            <v>3966</v>
          </cell>
          <cell r="G39">
            <v>6267349</v>
          </cell>
          <cell r="H39">
            <v>10230420</v>
          </cell>
        </row>
        <row r="40">
          <cell r="B40" t="str">
            <v>MNET</v>
          </cell>
          <cell r="C40" t="str">
            <v>Ард секюритиз ХХК</v>
          </cell>
          <cell r="D40">
            <v>3720369</v>
          </cell>
          <cell r="E40">
            <v>2221110747.24</v>
          </cell>
          <cell r="F40">
            <v>2829217</v>
          </cell>
          <cell r="G40">
            <v>2107467309.09</v>
          </cell>
          <cell r="H40">
            <v>4328578056.33</v>
          </cell>
        </row>
        <row r="41">
          <cell r="B41" t="str">
            <v>MOHU</v>
          </cell>
          <cell r="C41" t="str">
            <v>Монгол хувьцаа ХХК</v>
          </cell>
          <cell r="D41">
            <v>8968</v>
          </cell>
          <cell r="E41">
            <v>2026872</v>
          </cell>
          <cell r="F41">
            <v>0</v>
          </cell>
          <cell r="G41">
            <v>0</v>
          </cell>
          <cell r="H41">
            <v>2026872</v>
          </cell>
        </row>
        <row r="42">
          <cell r="B42" t="str">
            <v>MONG</v>
          </cell>
          <cell r="C42" t="str">
            <v>Монгол секюритиес 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B43" t="str">
            <v>MSDQ</v>
          </cell>
          <cell r="C43" t="str">
            <v>Масдак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B44" t="str">
            <v>MSEC</v>
          </cell>
          <cell r="C44" t="str">
            <v>Монсек ХХК</v>
          </cell>
          <cell r="D44">
            <v>53531</v>
          </cell>
          <cell r="E44">
            <v>15365806.37</v>
          </cell>
          <cell r="F44">
            <v>15189</v>
          </cell>
          <cell r="G44">
            <v>17107549.5</v>
          </cell>
          <cell r="H44">
            <v>32473355.869999997</v>
          </cell>
        </row>
        <row r="45">
          <cell r="B45" t="str">
            <v>NOVL</v>
          </cell>
          <cell r="C45" t="str">
            <v>Новел инвестмент ХХК</v>
          </cell>
          <cell r="D45">
            <v>21476</v>
          </cell>
          <cell r="E45">
            <v>64599338.18</v>
          </cell>
          <cell r="F45">
            <v>7544</v>
          </cell>
          <cell r="G45">
            <v>4710190</v>
          </cell>
          <cell r="H45">
            <v>69309528.18</v>
          </cell>
        </row>
        <row r="46">
          <cell r="B46" t="str">
            <v>NSEC</v>
          </cell>
          <cell r="C46" t="str">
            <v>Нэйшнл сэкюритис ХХК</v>
          </cell>
          <cell r="D46">
            <v>138354</v>
          </cell>
          <cell r="E46">
            <v>33319883.82</v>
          </cell>
          <cell r="F46">
            <v>231375</v>
          </cell>
          <cell r="G46">
            <v>108064327.11</v>
          </cell>
          <cell r="H46">
            <v>141384210.93</v>
          </cell>
        </row>
        <row r="47">
          <cell r="B47" t="str">
            <v>RISM</v>
          </cell>
          <cell r="C47" t="str">
            <v>Райнос инвестмент ҮЦК ХХК</v>
          </cell>
          <cell r="D47">
            <v>25719</v>
          </cell>
          <cell r="E47">
            <v>2943627.91</v>
          </cell>
          <cell r="F47">
            <v>50654</v>
          </cell>
          <cell r="G47">
            <v>3952934.16</v>
          </cell>
          <cell r="H47">
            <v>6896562.07</v>
          </cell>
        </row>
        <row r="48">
          <cell r="B48" t="str">
            <v>SANR</v>
          </cell>
          <cell r="C48" t="str">
            <v>Санар ХХК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B49" t="str">
            <v>SECP</v>
          </cell>
          <cell r="C49" t="str">
            <v>СИКАП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B50" t="str">
            <v>SGC</v>
          </cell>
          <cell r="C50" t="str">
            <v>Эс Жи Капитал ХХК</v>
          </cell>
          <cell r="D50">
            <v>0</v>
          </cell>
          <cell r="E50">
            <v>0</v>
          </cell>
          <cell r="F50">
            <v>9500</v>
          </cell>
          <cell r="G50">
            <v>988000</v>
          </cell>
          <cell r="H50">
            <v>988000</v>
          </cell>
        </row>
        <row r="51">
          <cell r="B51" t="str">
            <v>SILS</v>
          </cell>
          <cell r="C51" t="str">
            <v>Силвэр лайт секюритиз ҮЦК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B52" t="str">
            <v>STIN</v>
          </cell>
          <cell r="C52" t="str">
            <v>Стандарт инвестмент ХХК</v>
          </cell>
          <cell r="D52">
            <v>285305</v>
          </cell>
          <cell r="E52">
            <v>131903290.37</v>
          </cell>
          <cell r="F52">
            <v>120057</v>
          </cell>
          <cell r="G52">
            <v>61751020.41</v>
          </cell>
          <cell r="H52">
            <v>193654310.78</v>
          </cell>
        </row>
        <row r="53">
          <cell r="B53" t="str">
            <v>STOK</v>
          </cell>
          <cell r="C53" t="str">
            <v>Стоклаб секьюритиз ҮЦК</v>
          </cell>
          <cell r="D53">
            <v>403</v>
          </cell>
          <cell r="E53">
            <v>126781.37</v>
          </cell>
          <cell r="F53">
            <v>4</v>
          </cell>
          <cell r="G53">
            <v>5436</v>
          </cell>
          <cell r="H53">
            <v>132217.37</v>
          </cell>
        </row>
        <row r="54">
          <cell r="B54" t="str">
            <v>TABO</v>
          </cell>
          <cell r="C54" t="str">
            <v>Таван богд ХХК</v>
          </cell>
          <cell r="D54">
            <v>7001</v>
          </cell>
          <cell r="E54">
            <v>862000</v>
          </cell>
          <cell r="F54">
            <v>29786</v>
          </cell>
          <cell r="G54">
            <v>32256255.39</v>
          </cell>
          <cell r="H54">
            <v>33118255.39</v>
          </cell>
        </row>
        <row r="55">
          <cell r="B55" t="str">
            <v>TCHB</v>
          </cell>
          <cell r="C55" t="str">
            <v>Тулгат чандмань баян ХХК</v>
          </cell>
          <cell r="D55">
            <v>1870</v>
          </cell>
          <cell r="E55">
            <v>14550689</v>
          </cell>
          <cell r="F55">
            <v>80201</v>
          </cell>
          <cell r="G55">
            <v>9793531.8</v>
          </cell>
          <cell r="H55">
            <v>24344220.8</v>
          </cell>
        </row>
        <row r="56">
          <cell r="B56" t="str">
            <v>TDB</v>
          </cell>
          <cell r="C56" t="str">
            <v>Ти ди би секьюритис ХХК</v>
          </cell>
          <cell r="D56">
            <v>683605</v>
          </cell>
          <cell r="E56">
            <v>239660604</v>
          </cell>
          <cell r="F56">
            <v>751429</v>
          </cell>
          <cell r="G56">
            <v>168802664.96</v>
          </cell>
          <cell r="H56">
            <v>408463268.96000004</v>
          </cell>
        </row>
        <row r="57">
          <cell r="B57" t="str">
            <v>TNGR</v>
          </cell>
          <cell r="C57" t="str">
            <v>Тэнгэр капитал ХХК</v>
          </cell>
          <cell r="D57">
            <v>6578</v>
          </cell>
          <cell r="E57">
            <v>2172474.08</v>
          </cell>
          <cell r="F57">
            <v>7912</v>
          </cell>
          <cell r="G57">
            <v>917154.3</v>
          </cell>
          <cell r="H57">
            <v>3089628.38</v>
          </cell>
        </row>
        <row r="58">
          <cell r="B58" t="str">
            <v>TTOL</v>
          </cell>
          <cell r="C58" t="str">
            <v>Апекс Капитал ҮЦК</v>
          </cell>
          <cell r="D58">
            <v>1741575</v>
          </cell>
          <cell r="E58">
            <v>642055194.22</v>
          </cell>
          <cell r="F58">
            <v>2001858</v>
          </cell>
          <cell r="G58">
            <v>620285575.25</v>
          </cell>
          <cell r="H58">
            <v>1262340769.47</v>
          </cell>
        </row>
        <row r="59">
          <cell r="B59" t="str">
            <v>UNDR</v>
          </cell>
          <cell r="C59" t="str">
            <v>Өндөрхаан инвест ХХК</v>
          </cell>
          <cell r="D59">
            <v>0</v>
          </cell>
          <cell r="E59">
            <v>0</v>
          </cell>
          <cell r="F59">
            <v>7200</v>
          </cell>
          <cell r="G59">
            <v>1989838.77</v>
          </cell>
          <cell r="H59">
            <v>1989838.77</v>
          </cell>
        </row>
        <row r="60">
          <cell r="B60" t="str">
            <v>ZGB</v>
          </cell>
          <cell r="C60" t="str">
            <v>Таван Богд Капитал ХХК</v>
          </cell>
          <cell r="D60">
            <v>685711</v>
          </cell>
          <cell r="E60">
            <v>218172271.45</v>
          </cell>
          <cell r="F60">
            <v>167805</v>
          </cell>
          <cell r="G60">
            <v>51004639.87</v>
          </cell>
          <cell r="H60">
            <v>269176911.32</v>
          </cell>
        </row>
        <row r="61">
          <cell r="B61" t="str">
            <v>ZRGD</v>
          </cell>
          <cell r="C61" t="str">
            <v>Зэргэд ХХК</v>
          </cell>
          <cell r="D61">
            <v>26690</v>
          </cell>
          <cell r="E61">
            <v>19097598.96</v>
          </cell>
          <cell r="F61">
            <v>9479</v>
          </cell>
          <cell r="G61">
            <v>4124652.03</v>
          </cell>
          <cell r="H61">
            <v>23222250.990000002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R125"/>
  <sheetViews>
    <sheetView tabSelected="1" zoomScale="71" zoomScaleNormal="71" zoomScaleSheetLayoutView="70" zoomScalePageLayoutView="70" workbookViewId="0" topLeftCell="A10">
      <selection activeCell="J21" sqref="J21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6" width="15.57421875" style="1" customWidth="1"/>
    <col min="7" max="7" width="23.421875" style="1" customWidth="1"/>
    <col min="8" max="8" width="24.00390625" style="1" customWidth="1"/>
    <col min="9" max="9" width="23.8515625" style="1" customWidth="1"/>
    <col min="10" max="10" width="22.8515625" style="2" customWidth="1"/>
    <col min="11" max="11" width="10.00390625" style="3" customWidth="1"/>
    <col min="12" max="12" width="26.00390625" style="3" customWidth="1"/>
    <col min="13" max="13" width="22.28125" style="1" customWidth="1"/>
    <col min="14" max="14" width="24.8515625" style="1" customWidth="1"/>
    <col min="15" max="15" width="15.8515625" style="1" customWidth="1"/>
    <col min="16" max="16" width="22.28125" style="4" bestFit="1" customWidth="1"/>
    <col min="17" max="17" width="9.140625" style="1" customWidth="1"/>
    <col min="18" max="18" width="21.421875" style="1" bestFit="1" customWidth="1"/>
    <col min="19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ht="15.75"/>
    <row r="8" spans="11:13" ht="15.75">
      <c r="K8" s="5"/>
      <c r="L8" s="5"/>
      <c r="M8" s="6"/>
    </row>
    <row r="9" spans="2:15" ht="15" customHeight="1">
      <c r="B9" s="7"/>
      <c r="C9" s="8"/>
      <c r="D9" s="55" t="s">
        <v>0</v>
      </c>
      <c r="E9" s="55"/>
      <c r="F9" s="55"/>
      <c r="G9" s="55"/>
      <c r="H9" s="55"/>
      <c r="I9" s="55"/>
      <c r="J9" s="55"/>
      <c r="K9" s="55"/>
      <c r="L9" s="55"/>
      <c r="M9" s="8"/>
      <c r="N9" s="8"/>
      <c r="O9" s="8"/>
    </row>
    <row r="10" ht="15.75"/>
    <row r="11" spans="13:15" ht="15" customHeight="1" thickBot="1">
      <c r="M11" s="56"/>
      <c r="N11" s="56"/>
      <c r="O11" s="56"/>
    </row>
    <row r="12" spans="1:15" ht="14.45" customHeight="1">
      <c r="A12" s="57" t="s">
        <v>1</v>
      </c>
      <c r="B12" s="59" t="s">
        <v>2</v>
      </c>
      <c r="C12" s="59" t="s">
        <v>3</v>
      </c>
      <c r="D12" s="59" t="s">
        <v>4</v>
      </c>
      <c r="E12" s="59"/>
      <c r="F12" s="59"/>
      <c r="G12" s="63" t="s">
        <v>119</v>
      </c>
      <c r="H12" s="64"/>
      <c r="I12" s="64"/>
      <c r="J12" s="64"/>
      <c r="K12" s="64"/>
      <c r="L12" s="64"/>
      <c r="M12" s="65"/>
      <c r="N12" s="61" t="s">
        <v>118</v>
      </c>
      <c r="O12" s="62"/>
    </row>
    <row r="13" spans="1:16" s="7" customFormat="1" ht="15.75" customHeight="1">
      <c r="A13" s="58"/>
      <c r="B13" s="60"/>
      <c r="C13" s="60"/>
      <c r="D13" s="60"/>
      <c r="E13" s="60"/>
      <c r="F13" s="60"/>
      <c r="G13" s="66"/>
      <c r="H13" s="67"/>
      <c r="I13" s="67"/>
      <c r="J13" s="67"/>
      <c r="K13" s="67"/>
      <c r="L13" s="67"/>
      <c r="M13" s="68"/>
      <c r="N13" s="52"/>
      <c r="O13" s="53"/>
      <c r="P13" s="9"/>
    </row>
    <row r="14" spans="1:16" s="7" customFormat="1" ht="33.75" customHeight="1">
      <c r="A14" s="58"/>
      <c r="B14" s="60"/>
      <c r="C14" s="60"/>
      <c r="D14" s="60"/>
      <c r="E14" s="60"/>
      <c r="F14" s="60"/>
      <c r="G14" s="46" t="s">
        <v>125</v>
      </c>
      <c r="H14" s="47"/>
      <c r="I14" s="48"/>
      <c r="J14" s="46" t="s">
        <v>5</v>
      </c>
      <c r="K14" s="47"/>
      <c r="L14" s="48"/>
      <c r="M14" s="45" t="s">
        <v>6</v>
      </c>
      <c r="N14" s="52" t="s">
        <v>7</v>
      </c>
      <c r="O14" s="53" t="s">
        <v>8</v>
      </c>
      <c r="P14" s="9"/>
    </row>
    <row r="15" spans="1:18" s="7" customFormat="1" ht="47.25">
      <c r="A15" s="58"/>
      <c r="B15" s="60"/>
      <c r="C15" s="60"/>
      <c r="D15" s="24" t="s">
        <v>9</v>
      </c>
      <c r="E15" s="24" t="s">
        <v>10</v>
      </c>
      <c r="F15" s="24" t="s">
        <v>11</v>
      </c>
      <c r="G15" s="39" t="s">
        <v>122</v>
      </c>
      <c r="H15" s="39" t="s">
        <v>120</v>
      </c>
      <c r="I15" s="39" t="s">
        <v>121</v>
      </c>
      <c r="J15" s="25" t="s">
        <v>103</v>
      </c>
      <c r="K15" s="10" t="s">
        <v>91</v>
      </c>
      <c r="L15" s="25" t="s">
        <v>104</v>
      </c>
      <c r="M15" s="45"/>
      <c r="N15" s="52"/>
      <c r="O15" s="54"/>
      <c r="P15" s="9"/>
      <c r="R15" s="36" t="s">
        <v>114</v>
      </c>
    </row>
    <row r="16" spans="1:18" ht="15">
      <c r="A16" s="26">
        <v>1</v>
      </c>
      <c r="B16" s="11" t="s">
        <v>19</v>
      </c>
      <c r="C16" s="12" t="s">
        <v>20</v>
      </c>
      <c r="D16" s="13" t="s">
        <v>14</v>
      </c>
      <c r="E16" s="13" t="s">
        <v>14</v>
      </c>
      <c r="F16" s="13" t="s">
        <v>14</v>
      </c>
      <c r="G16" s="40">
        <f>VLOOKUP(B16,'[1]Brokers'!$C$8:$I$58,7,0)</f>
        <v>718660390</v>
      </c>
      <c r="H16" s="40">
        <f>VLOOKUP(B16,'[1]Brokers'!$C$8:$N$58,12,0)</f>
        <v>0</v>
      </c>
      <c r="I16" s="40">
        <f>VLOOKUP(B16,'[1]Brokers'!$C$8:$S$58,17,0)</f>
        <v>17893800000</v>
      </c>
      <c r="J16" s="15">
        <f>VLOOKUP(B16,'[1]Brokers'!$C$8:$X$58,22,0)</f>
        <v>3766054642.03</v>
      </c>
      <c r="K16" s="15">
        <v>0</v>
      </c>
      <c r="L16" s="15">
        <f>VLOOKUP(B16,'[1]Brokers'!$C$8:$AC$58,27,0)</f>
        <v>1312792000</v>
      </c>
      <c r="M16" s="23">
        <f>VLOOKUP(B16,'[1]Brokers'!$C$8:$AE$58,29,0)</f>
        <v>23691307032.03</v>
      </c>
      <c r="N16" s="23">
        <v>63000760018.61</v>
      </c>
      <c r="O16" s="27">
        <f aca="true" t="shared" si="0" ref="O16:O47">N16/$N$67</f>
        <v>0.2614252347315974</v>
      </c>
      <c r="R16" s="19"/>
    </row>
    <row r="17" spans="1:18" ht="15">
      <c r="A17" s="26">
        <f>+A16+1</f>
        <v>2</v>
      </c>
      <c r="B17" s="11" t="s">
        <v>83</v>
      </c>
      <c r="C17" s="12" t="s">
        <v>113</v>
      </c>
      <c r="D17" s="13" t="s">
        <v>14</v>
      </c>
      <c r="E17" s="13" t="s">
        <v>14</v>
      </c>
      <c r="F17" s="13" t="s">
        <v>14</v>
      </c>
      <c r="G17" s="40">
        <f>VLOOKUP(B17,'[1]Brokers'!$C$8:$I$58,7,0)</f>
        <v>2964944497</v>
      </c>
      <c r="H17" s="40">
        <f>VLOOKUP(B17,'[1]Brokers'!$C$8:$N$58,12,0)</f>
        <v>17114200000</v>
      </c>
      <c r="I17" s="40">
        <f>VLOOKUP(B17,'[1]Brokers'!$C$8:$S$58,17,0)</f>
        <v>2200000</v>
      </c>
      <c r="J17" s="15">
        <f>VLOOKUP(B17,'[1]Brokers'!$C$8:$X$58,22,0)</f>
        <v>1830966805.78</v>
      </c>
      <c r="K17" s="15">
        <v>0</v>
      </c>
      <c r="L17" s="15">
        <f>VLOOKUP(B17,'[1]Brokers'!$C$8:$AC$58,27,0)</f>
        <v>5800492280</v>
      </c>
      <c r="M17" s="23">
        <f>VLOOKUP(B17,'[1]Brokers'!$C$8:$AE$58,29,0)</f>
        <v>27712803582.78</v>
      </c>
      <c r="N17" s="23">
        <v>34510250773.02</v>
      </c>
      <c r="O17" s="27">
        <f t="shared" si="0"/>
        <v>0.14320224718428873</v>
      </c>
      <c r="R17" s="19"/>
    </row>
    <row r="18" spans="1:18" ht="15">
      <c r="A18" s="26">
        <f aca="true" t="shared" si="1" ref="A18:A58">+A17+1</f>
        <v>3</v>
      </c>
      <c r="B18" s="11" t="s">
        <v>96</v>
      </c>
      <c r="C18" s="12" t="s">
        <v>97</v>
      </c>
      <c r="D18" s="13" t="s">
        <v>14</v>
      </c>
      <c r="E18" s="13" t="s">
        <v>14</v>
      </c>
      <c r="F18" s="13" t="s">
        <v>14</v>
      </c>
      <c r="G18" s="40">
        <f>VLOOKUP(B18,'[1]Brokers'!$C$8:$I$58,7,0)</f>
        <v>68280271</v>
      </c>
      <c r="H18" s="40">
        <f>VLOOKUP(B18,'[1]Brokers'!$C$8:$N$58,12,0)</f>
        <v>2616900000</v>
      </c>
      <c r="I18" s="40">
        <f>VLOOKUP(B18,'[1]Brokers'!$C$8:$S$58,17,0)</f>
        <v>0</v>
      </c>
      <c r="J18" s="15">
        <f>VLOOKUP(B18,'[1]Brokers'!$C$8:$X$58,22,0)</f>
        <v>6127762659.54</v>
      </c>
      <c r="K18" s="15">
        <v>0</v>
      </c>
      <c r="L18" s="15">
        <f>VLOOKUP(B18,'[1]Brokers'!$C$8:$AC$58,27,0)</f>
        <v>819918000</v>
      </c>
      <c r="M18" s="23">
        <f>VLOOKUP(B18,'[1]Brokers'!$C$8:$AE$58,29,0)</f>
        <v>9632860930.54</v>
      </c>
      <c r="N18" s="23">
        <v>29235428632.07</v>
      </c>
      <c r="O18" s="27">
        <f t="shared" si="0"/>
        <v>0.12131407288356694</v>
      </c>
      <c r="R18" s="19"/>
    </row>
    <row r="19" spans="1:18" ht="15">
      <c r="A19" s="26">
        <f t="shared" si="1"/>
        <v>4</v>
      </c>
      <c r="B19" s="11" t="s">
        <v>12</v>
      </c>
      <c r="C19" s="12" t="s">
        <v>13</v>
      </c>
      <c r="D19" s="13" t="s">
        <v>14</v>
      </c>
      <c r="E19" s="13" t="s">
        <v>14</v>
      </c>
      <c r="F19" s="13" t="s">
        <v>14</v>
      </c>
      <c r="G19" s="40">
        <f>VLOOKUP(B19,'[1]Brokers'!$C$8:$I$58,7,0)</f>
        <v>68711903</v>
      </c>
      <c r="H19" s="40">
        <f>VLOOKUP(B19,'[1]Brokers'!$C$8:$N$58,12,0)</f>
        <v>23400000</v>
      </c>
      <c r="I19" s="40">
        <f>VLOOKUP(B19,'[1]Brokers'!$C$8:$S$58,17,0)</f>
        <v>4000000</v>
      </c>
      <c r="J19" s="15">
        <f>VLOOKUP(B19,'[1]Brokers'!$C$8:$X$58,22,0)</f>
        <v>1894762059.4299998</v>
      </c>
      <c r="K19" s="15">
        <v>0</v>
      </c>
      <c r="L19" s="15">
        <f>VLOOKUP(B19,'[1]Brokers'!$C$8:$AC$58,27,0)</f>
        <v>4291440</v>
      </c>
      <c r="M19" s="23">
        <f>VLOOKUP(B19,'[1]Brokers'!$C$8:$AE$58,29,0)</f>
        <v>1995165402.4299998</v>
      </c>
      <c r="N19" s="23">
        <v>22055396211.41</v>
      </c>
      <c r="O19" s="27">
        <f t="shared" si="0"/>
        <v>0.09152012023288376</v>
      </c>
      <c r="R19" s="19"/>
    </row>
    <row r="20" spans="1:18" ht="15">
      <c r="A20" s="26">
        <f t="shared" si="1"/>
        <v>5</v>
      </c>
      <c r="B20" s="11" t="s">
        <v>15</v>
      </c>
      <c r="C20" s="12" t="s">
        <v>16</v>
      </c>
      <c r="D20" s="13" t="s">
        <v>14</v>
      </c>
      <c r="E20" s="13" t="s">
        <v>14</v>
      </c>
      <c r="F20" s="13" t="s">
        <v>14</v>
      </c>
      <c r="G20" s="40">
        <f>VLOOKUP(B20,'[1]Brokers'!$C$8:$I$58,7,0)</f>
        <v>16561865060</v>
      </c>
      <c r="H20" s="40">
        <f>VLOOKUP(B20,'[1]Brokers'!$C$8:$N$58,12,0)</f>
        <v>0</v>
      </c>
      <c r="I20" s="40">
        <f>VLOOKUP(B20,'[1]Brokers'!$C$8:$S$58,17,0)</f>
        <v>0</v>
      </c>
      <c r="J20" s="15">
        <f>VLOOKUP(B20,'[1]Brokers'!$C$8:$X$58,22,0)</f>
        <v>459029315.19</v>
      </c>
      <c r="K20" s="15">
        <v>0</v>
      </c>
      <c r="L20" s="15">
        <f>VLOOKUP(B20,'[1]Brokers'!$C$8:$AC$58,27,0)</f>
        <v>0</v>
      </c>
      <c r="M20" s="23">
        <f>VLOOKUP(B20,'[1]Brokers'!$C$8:$AE$58,29,0)</f>
        <v>17020894375.19</v>
      </c>
      <c r="N20" s="23">
        <v>18378252002.5</v>
      </c>
      <c r="O20" s="27">
        <f t="shared" si="0"/>
        <v>0.0762616013249806</v>
      </c>
      <c r="R20" s="19"/>
    </row>
    <row r="21" spans="1:18" ht="15">
      <c r="A21" s="26">
        <f t="shared" si="1"/>
        <v>6</v>
      </c>
      <c r="B21" s="11" t="s">
        <v>31</v>
      </c>
      <c r="C21" s="12" t="s">
        <v>112</v>
      </c>
      <c r="D21" s="13" t="s">
        <v>14</v>
      </c>
      <c r="E21" s="13" t="s">
        <v>14</v>
      </c>
      <c r="F21" s="13" t="s">
        <v>14</v>
      </c>
      <c r="G21" s="40">
        <f>VLOOKUP(B21,'[1]Brokers'!$C$8:$I$58,7,0)</f>
        <v>18552968</v>
      </c>
      <c r="H21" s="40">
        <f>VLOOKUP(B21,'[1]Brokers'!$C$8:$N$58,12,0)</f>
        <v>0</v>
      </c>
      <c r="I21" s="40">
        <f>VLOOKUP(B21,'[1]Brokers'!$C$8:$S$58,17,0)</f>
        <v>0</v>
      </c>
      <c r="J21" s="15">
        <f>VLOOKUP(B21,'[1]Brokers'!$C$8:$X$58,22,0)</f>
        <v>560942930.77</v>
      </c>
      <c r="K21" s="15">
        <v>0</v>
      </c>
      <c r="L21" s="15">
        <f>VLOOKUP(B21,'[1]Brokers'!$C$8:$AC$58,27,0)</f>
        <v>1205889720</v>
      </c>
      <c r="M21" s="23">
        <f>VLOOKUP(B21,'[1]Brokers'!$C$8:$AE$58,29,0)</f>
        <v>1785385618.77</v>
      </c>
      <c r="N21" s="23">
        <v>16797776882.19</v>
      </c>
      <c r="O21" s="27">
        <f t="shared" si="0"/>
        <v>0.06970332997726285</v>
      </c>
      <c r="R21" s="19"/>
    </row>
    <row r="22" spans="1:18" ht="15">
      <c r="A22" s="26">
        <f t="shared" si="1"/>
        <v>7</v>
      </c>
      <c r="B22" s="11" t="s">
        <v>23</v>
      </c>
      <c r="C22" s="12" t="s">
        <v>105</v>
      </c>
      <c r="D22" s="13" t="s">
        <v>14</v>
      </c>
      <c r="E22" s="13" t="s">
        <v>14</v>
      </c>
      <c r="F22" s="14"/>
      <c r="G22" s="40">
        <f>VLOOKUP(B22,'[1]Brokers'!$C$8:$I$58,7,0)</f>
        <v>30898099</v>
      </c>
      <c r="H22" s="40">
        <f>VLOOKUP(B22,'[1]Brokers'!$C$8:$N$58,12,0)</f>
        <v>3600000</v>
      </c>
      <c r="I22" s="40">
        <f>VLOOKUP(B22,'[1]Brokers'!$C$8:$S$58,17,0)</f>
        <v>100000000</v>
      </c>
      <c r="J22" s="15">
        <f>VLOOKUP(B22,'[1]Brokers'!$C$8:$X$58,22,0)</f>
        <v>640609965.88</v>
      </c>
      <c r="K22" s="15">
        <v>0</v>
      </c>
      <c r="L22" s="15">
        <f>VLOOKUP(B22,'[1]Brokers'!$C$8:$AC$58,27,0)</f>
        <v>0</v>
      </c>
      <c r="M22" s="23">
        <f>VLOOKUP(B22,'[1]Brokers'!$C$8:$AE$58,29,0)</f>
        <v>775108064.88</v>
      </c>
      <c r="N22" s="23">
        <v>12929365843.55</v>
      </c>
      <c r="O22" s="27">
        <f t="shared" si="0"/>
        <v>0.05365113848757235</v>
      </c>
      <c r="R22" s="19"/>
    </row>
    <row r="23" spans="1:18" ht="15">
      <c r="A23" s="26">
        <f t="shared" si="1"/>
        <v>8</v>
      </c>
      <c r="B23" s="11" t="s">
        <v>27</v>
      </c>
      <c r="C23" s="12" t="s">
        <v>28</v>
      </c>
      <c r="D23" s="13" t="s">
        <v>14</v>
      </c>
      <c r="E23" s="13" t="s">
        <v>14</v>
      </c>
      <c r="F23" s="13" t="s">
        <v>14</v>
      </c>
      <c r="G23" s="40">
        <f>VLOOKUP(B23,'[1]Brokers'!$C$8:$I$58,7,0)</f>
        <v>165297778</v>
      </c>
      <c r="H23" s="40">
        <f>VLOOKUP(B23,'[1]Brokers'!$C$8:$N$58,12,0)</f>
        <v>2000000</v>
      </c>
      <c r="I23" s="40">
        <f>VLOOKUP(B23,'[1]Brokers'!$C$8:$S$58,17,0)</f>
        <v>0</v>
      </c>
      <c r="J23" s="15">
        <f>VLOOKUP(B23,'[1]Brokers'!$C$8:$X$58,22,0)</f>
        <v>3233838647.3999996</v>
      </c>
      <c r="K23" s="15">
        <v>0</v>
      </c>
      <c r="L23" s="15">
        <f>VLOOKUP(B23,'[1]Brokers'!$C$8:$AC$58,27,0)</f>
        <v>791520</v>
      </c>
      <c r="M23" s="23">
        <f>VLOOKUP(B23,'[1]Brokers'!$C$8:$AE$58,29,0)</f>
        <v>3401927945.3999996</v>
      </c>
      <c r="N23" s="23">
        <v>12463785399.76</v>
      </c>
      <c r="O23" s="27">
        <f t="shared" si="0"/>
        <v>0.05171918597194733</v>
      </c>
      <c r="R23" s="19"/>
    </row>
    <row r="24" spans="1:18" ht="15">
      <c r="A24" s="26">
        <f t="shared" si="1"/>
        <v>9</v>
      </c>
      <c r="B24" s="11" t="s">
        <v>71</v>
      </c>
      <c r="C24" s="12" t="s">
        <v>94</v>
      </c>
      <c r="D24" s="13" t="s">
        <v>14</v>
      </c>
      <c r="E24" s="13" t="s">
        <v>14</v>
      </c>
      <c r="F24" s="13" t="s">
        <v>14</v>
      </c>
      <c r="G24" s="40">
        <f>VLOOKUP(B24,'[1]Brokers'!$C$8:$I$58,7,0)</f>
        <v>75931828</v>
      </c>
      <c r="H24" s="40">
        <f>VLOOKUP(B24,'[1]Brokers'!$C$8:$N$58,12,0)</f>
        <v>209800000</v>
      </c>
      <c r="I24" s="40">
        <f>VLOOKUP(B24,'[1]Brokers'!$C$8:$S$58,17,0)</f>
        <v>0</v>
      </c>
      <c r="J24" s="15">
        <f>VLOOKUP(B24,'[1]Brokers'!$C$8:$X$58,22,0)</f>
        <v>806189375.1500001</v>
      </c>
      <c r="K24" s="15">
        <v>0</v>
      </c>
      <c r="L24" s="15">
        <f>VLOOKUP(B24,'[1]Brokers'!$C$8:$AC$58,27,0)</f>
        <v>0</v>
      </c>
      <c r="M24" s="23">
        <f>VLOOKUP(B24,'[1]Brokers'!$C$8:$AE$58,29,0)</f>
        <v>1091921203.15</v>
      </c>
      <c r="N24" s="23">
        <v>7934090948.5</v>
      </c>
      <c r="O24" s="27">
        <f t="shared" si="0"/>
        <v>0.03292296137349388</v>
      </c>
      <c r="R24" s="19"/>
    </row>
    <row r="25" spans="1:18" s="22" customFormat="1" ht="15">
      <c r="A25" s="26">
        <f t="shared" si="1"/>
        <v>10</v>
      </c>
      <c r="B25" s="11" t="s">
        <v>24</v>
      </c>
      <c r="C25" s="12" t="s">
        <v>106</v>
      </c>
      <c r="D25" s="13" t="s">
        <v>14</v>
      </c>
      <c r="E25" s="13" t="s">
        <v>14</v>
      </c>
      <c r="F25" s="13" t="s">
        <v>14</v>
      </c>
      <c r="G25" s="40">
        <f>VLOOKUP(B25,'[1]Brokers'!$C$8:$I$58,7,0)</f>
        <v>40957234</v>
      </c>
      <c r="H25" s="40">
        <f>VLOOKUP(B25,'[1]Brokers'!$C$8:$N$58,12,0)</f>
        <v>1600000</v>
      </c>
      <c r="I25" s="40">
        <f>VLOOKUP(B25,'[1]Brokers'!$C$8:$S$58,17,0)</f>
        <v>0</v>
      </c>
      <c r="J25" s="15">
        <f>VLOOKUP(B25,'[1]Brokers'!$C$8:$X$58,22,0)</f>
        <v>518522190.61</v>
      </c>
      <c r="K25" s="15">
        <v>0</v>
      </c>
      <c r="L25" s="15">
        <f>VLOOKUP(B25,'[1]Brokers'!$C$8:$AC$58,27,0)</f>
        <v>396800000</v>
      </c>
      <c r="M25" s="23">
        <f>VLOOKUP(B25,'[1]Brokers'!$C$8:$AE$58,29,0)</f>
        <v>957879424.61</v>
      </c>
      <c r="N25" s="23">
        <v>7398127156.66</v>
      </c>
      <c r="O25" s="27">
        <f t="shared" si="0"/>
        <v>0.030698949154466363</v>
      </c>
      <c r="P25" s="23"/>
      <c r="R25" s="19"/>
    </row>
    <row r="26" spans="1:18" ht="15">
      <c r="A26" s="26">
        <f t="shared" si="1"/>
        <v>11</v>
      </c>
      <c r="B26" s="11" t="s">
        <v>73</v>
      </c>
      <c r="C26" s="12" t="s">
        <v>74</v>
      </c>
      <c r="D26" s="13" t="s">
        <v>14</v>
      </c>
      <c r="E26" s="13" t="s">
        <v>14</v>
      </c>
      <c r="F26" s="14"/>
      <c r="G26" s="40">
        <f>VLOOKUP(B26,'[1]Brokers'!$C$8:$I$58,7,0)</f>
        <v>352874</v>
      </c>
      <c r="H26" s="40">
        <f>VLOOKUP(B26,'[1]Brokers'!$C$8:$N$58,12,0)</f>
        <v>0</v>
      </c>
      <c r="I26" s="40">
        <f>VLOOKUP(B26,'[1]Brokers'!$C$8:$S$58,17,0)</f>
        <v>0</v>
      </c>
      <c r="J26" s="15">
        <f>VLOOKUP(B26,'[1]Brokers'!$C$8:$X$58,22,0)</f>
        <v>2393709949.8</v>
      </c>
      <c r="K26" s="15">
        <v>0</v>
      </c>
      <c r="L26" s="15">
        <f>VLOOKUP(B26,'[1]Brokers'!$C$8:$AC$58,27,0)</f>
        <v>0</v>
      </c>
      <c r="M26" s="23">
        <f>VLOOKUP(B26,'[1]Brokers'!$C$8:$AE$58,29,0)</f>
        <v>2394062823.8</v>
      </c>
      <c r="N26" s="23">
        <v>4181382375.3100004</v>
      </c>
      <c r="O26" s="27">
        <f t="shared" si="0"/>
        <v>0.017350883840847018</v>
      </c>
      <c r="R26" s="19"/>
    </row>
    <row r="27" spans="1:18" ht="15">
      <c r="A27" s="26">
        <f t="shared" si="1"/>
        <v>12</v>
      </c>
      <c r="B27" s="11" t="s">
        <v>25</v>
      </c>
      <c r="C27" s="12" t="s">
        <v>26</v>
      </c>
      <c r="D27" s="13" t="s">
        <v>14</v>
      </c>
      <c r="E27" s="13" t="s">
        <v>14</v>
      </c>
      <c r="F27" s="13" t="s">
        <v>14</v>
      </c>
      <c r="G27" s="40">
        <f>VLOOKUP(B27,'[1]Brokers'!$C$8:$I$58,7,0)</f>
        <v>33885921</v>
      </c>
      <c r="H27" s="40">
        <f>VLOOKUP(B27,'[1]Brokers'!$C$8:$N$58,12,0)</f>
        <v>0</v>
      </c>
      <c r="I27" s="40">
        <f>VLOOKUP(B27,'[1]Brokers'!$C$8:$S$58,17,0)</f>
        <v>0</v>
      </c>
      <c r="J27" s="15">
        <f>VLOOKUP(B27,'[1]Brokers'!$C$8:$X$58,22,0)</f>
        <v>224187259.76</v>
      </c>
      <c r="K27" s="15">
        <v>0</v>
      </c>
      <c r="L27" s="15">
        <f>VLOOKUP(B27,'[1]Brokers'!$C$8:$AC$58,27,0)</f>
        <v>0</v>
      </c>
      <c r="M27" s="23">
        <f>VLOOKUP(B27,'[1]Brokers'!$C$8:$AE$58,29,0)</f>
        <v>258073180.76</v>
      </c>
      <c r="N27" s="23">
        <v>2553044937.05</v>
      </c>
      <c r="O27" s="27">
        <f t="shared" si="0"/>
        <v>0.010594005084247526</v>
      </c>
      <c r="R27" s="19"/>
    </row>
    <row r="28" spans="1:18" ht="15">
      <c r="A28" s="26">
        <f t="shared" si="1"/>
        <v>13</v>
      </c>
      <c r="B28" s="11" t="s">
        <v>36</v>
      </c>
      <c r="C28" s="12" t="s">
        <v>37</v>
      </c>
      <c r="D28" s="13" t="s">
        <v>14</v>
      </c>
      <c r="E28" s="13"/>
      <c r="F28" s="14"/>
      <c r="G28" s="40">
        <f>VLOOKUP(B28,'[1]Brokers'!$C$8:$I$58,7,0)</f>
        <v>6329472</v>
      </c>
      <c r="H28" s="40">
        <f>VLOOKUP(B28,'[1]Brokers'!$C$8:$N$58,12,0)</f>
        <v>0</v>
      </c>
      <c r="I28" s="40">
        <f>VLOOKUP(B28,'[1]Brokers'!$C$8:$S$58,17,0)</f>
        <v>0</v>
      </c>
      <c r="J28" s="15">
        <f>VLOOKUP(B28,'[1]Brokers'!$C$8:$X$58,22,0)</f>
        <v>244883941.54</v>
      </c>
      <c r="K28" s="15">
        <v>0</v>
      </c>
      <c r="L28" s="15">
        <f>VLOOKUP(B28,'[1]Brokers'!$C$8:$AC$58,27,0)</f>
        <v>600000000</v>
      </c>
      <c r="M28" s="23">
        <f>VLOOKUP(B28,'[1]Brokers'!$C$8:$AE$58,29,0)</f>
        <v>851213413.54</v>
      </c>
      <c r="N28" s="23">
        <v>1975443221.71</v>
      </c>
      <c r="O28" s="27">
        <f t="shared" si="0"/>
        <v>0.008197213934910144</v>
      </c>
      <c r="R28" s="19"/>
    </row>
    <row r="29" spans="1:18" ht="15">
      <c r="A29" s="26">
        <f t="shared" si="1"/>
        <v>14</v>
      </c>
      <c r="B29" s="11" t="s">
        <v>100</v>
      </c>
      <c r="C29" s="12" t="s">
        <v>101</v>
      </c>
      <c r="D29" s="13" t="s">
        <v>14</v>
      </c>
      <c r="E29" s="13" t="s">
        <v>14</v>
      </c>
      <c r="F29" s="13" t="s">
        <v>14</v>
      </c>
      <c r="G29" s="40">
        <f>VLOOKUP(B29,'[1]Brokers'!$C$8:$I$58,7,0)</f>
        <v>7603380</v>
      </c>
      <c r="H29" s="40">
        <f>VLOOKUP(B29,'[1]Brokers'!$C$8:$N$58,12,0)</f>
        <v>0</v>
      </c>
      <c r="I29" s="40">
        <f>VLOOKUP(B29,'[1]Brokers'!$C$8:$S$58,17,0)</f>
        <v>0</v>
      </c>
      <c r="J29" s="15">
        <f>VLOOKUP(B29,'[1]Brokers'!$C$8:$X$58,22,0)</f>
        <v>23580728.46</v>
      </c>
      <c r="K29" s="15">
        <v>0</v>
      </c>
      <c r="L29" s="15">
        <f>VLOOKUP(B29,'[1]Brokers'!$C$8:$AC$58,27,0)</f>
        <v>1200000</v>
      </c>
      <c r="M29" s="23">
        <f>VLOOKUP(B29,'[1]Brokers'!$C$8:$AE$58,29,0)</f>
        <v>32384108.46</v>
      </c>
      <c r="N29" s="23">
        <v>1588332892.4000003</v>
      </c>
      <c r="O29" s="27">
        <f t="shared" si="0"/>
        <v>0.00659087761964984</v>
      </c>
      <c r="R29" s="19"/>
    </row>
    <row r="30" spans="1:18" ht="15">
      <c r="A30" s="26">
        <f t="shared" si="1"/>
        <v>15</v>
      </c>
      <c r="B30" s="11" t="s">
        <v>81</v>
      </c>
      <c r="C30" s="12" t="s">
        <v>82</v>
      </c>
      <c r="D30" s="13" t="s">
        <v>14</v>
      </c>
      <c r="E30" s="13" t="s">
        <v>14</v>
      </c>
      <c r="F30" s="13" t="s">
        <v>14</v>
      </c>
      <c r="G30" s="40">
        <f>VLOOKUP(B30,'[1]Brokers'!$C$8:$I$58,7,0)</f>
        <v>93682323</v>
      </c>
      <c r="H30" s="40">
        <f>VLOOKUP(B30,'[1]Brokers'!$C$8:$N$58,12,0)</f>
        <v>5000000</v>
      </c>
      <c r="I30" s="40">
        <f>VLOOKUP(B30,'[1]Brokers'!$C$8:$S$58,17,0)</f>
        <v>0</v>
      </c>
      <c r="J30" s="15">
        <f>VLOOKUP(B30,'[1]Brokers'!$C$8:$X$58,22,0)</f>
        <v>106174396.65</v>
      </c>
      <c r="K30" s="15">
        <v>0</v>
      </c>
      <c r="L30" s="15">
        <f>VLOOKUP(B30,'[1]Brokers'!$C$8:$AC$58,27,0)</f>
        <v>5000000</v>
      </c>
      <c r="M30" s="23">
        <f>VLOOKUP(B30,'[1]Brokers'!$C$8:$AE$58,29,0)</f>
        <v>209856719.65</v>
      </c>
      <c r="N30" s="23">
        <v>1282386159.47</v>
      </c>
      <c r="O30" s="27">
        <f t="shared" si="0"/>
        <v>0.005321334260998858</v>
      </c>
      <c r="R30" s="19"/>
    </row>
    <row r="31" spans="1:18" ht="15">
      <c r="A31" s="26">
        <f t="shared" si="1"/>
        <v>16</v>
      </c>
      <c r="B31" s="11" t="s">
        <v>108</v>
      </c>
      <c r="C31" s="12" t="s">
        <v>107</v>
      </c>
      <c r="D31" s="13" t="s">
        <v>14</v>
      </c>
      <c r="E31" s="14"/>
      <c r="F31" s="14"/>
      <c r="G31" s="40">
        <f>VLOOKUP(B31,'[1]Brokers'!$C$8:$I$58,7,0)</f>
        <v>37539953</v>
      </c>
      <c r="H31" s="40">
        <f>VLOOKUP(B31,'[1]Brokers'!$C$8:$N$58,12,0)</f>
        <v>600000</v>
      </c>
      <c r="I31" s="40">
        <f>VLOOKUP(B31,'[1]Brokers'!$C$8:$S$58,17,0)</f>
        <v>0</v>
      </c>
      <c r="J31" s="15">
        <f>VLOOKUP(B31,'[1]Brokers'!$C$8:$X$58,22,0)</f>
        <v>111544417.34</v>
      </c>
      <c r="K31" s="15">
        <v>0</v>
      </c>
      <c r="L31" s="15">
        <f>VLOOKUP(B31,'[1]Brokers'!$C$8:$AC$58,27,0)</f>
        <v>0</v>
      </c>
      <c r="M31" s="23">
        <f>VLOOKUP(B31,'[1]Brokers'!$C$8:$AE$58,29,0)</f>
        <v>149684370.34</v>
      </c>
      <c r="N31" s="23">
        <v>742480858.6700001</v>
      </c>
      <c r="O31" s="27">
        <f t="shared" si="0"/>
        <v>0.0030809665265019975</v>
      </c>
      <c r="R31" s="19"/>
    </row>
    <row r="32" spans="1:18" ht="15">
      <c r="A32" s="26">
        <f t="shared" si="1"/>
        <v>17</v>
      </c>
      <c r="B32" s="11" t="s">
        <v>21</v>
      </c>
      <c r="C32" s="12" t="s">
        <v>22</v>
      </c>
      <c r="D32" s="13" t="s">
        <v>14</v>
      </c>
      <c r="E32" s="13" t="s">
        <v>14</v>
      </c>
      <c r="F32" s="14" t="s">
        <v>14</v>
      </c>
      <c r="G32" s="40">
        <f>VLOOKUP(B32,'[1]Brokers'!$C$8:$I$58,7,0)</f>
        <v>26653594</v>
      </c>
      <c r="H32" s="40">
        <f>VLOOKUP(B32,'[1]Brokers'!$C$8:$N$58,12,0)</f>
        <v>17900000</v>
      </c>
      <c r="I32" s="40">
        <f>VLOOKUP(B32,'[1]Brokers'!$C$8:$S$58,17,0)</f>
        <v>0</v>
      </c>
      <c r="J32" s="15">
        <f>VLOOKUP(B32,'[1]Brokers'!$C$8:$X$58,22,0)</f>
        <v>162084368.37</v>
      </c>
      <c r="K32" s="15">
        <v>0</v>
      </c>
      <c r="L32" s="15">
        <f>VLOOKUP(B32,'[1]Brokers'!$C$8:$AC$58,27,0)</f>
        <v>0</v>
      </c>
      <c r="M32" s="23">
        <f>VLOOKUP(B32,'[1]Brokers'!$C$8:$AE$58,29,0)</f>
        <v>206637962.37</v>
      </c>
      <c r="N32" s="23">
        <v>702756510.51</v>
      </c>
      <c r="O32" s="27">
        <f t="shared" si="0"/>
        <v>0.0029161280858352487</v>
      </c>
      <c r="R32" s="19"/>
    </row>
    <row r="33" spans="1:18" ht="15">
      <c r="A33" s="26">
        <f t="shared" si="1"/>
        <v>18</v>
      </c>
      <c r="B33" s="11" t="s">
        <v>38</v>
      </c>
      <c r="C33" s="12" t="s">
        <v>39</v>
      </c>
      <c r="D33" s="13" t="s">
        <v>14</v>
      </c>
      <c r="E33" s="13" t="s">
        <v>14</v>
      </c>
      <c r="F33" s="14"/>
      <c r="G33" s="40">
        <f>VLOOKUP(B33,'[1]Brokers'!$C$8:$I$58,7,0)</f>
        <v>236274</v>
      </c>
      <c r="H33" s="40">
        <f>VLOOKUP(B33,'[1]Brokers'!$C$8:$N$58,12,0)</f>
        <v>0</v>
      </c>
      <c r="I33" s="40">
        <f>VLOOKUP(B33,'[1]Brokers'!$C$8:$S$58,17,0)</f>
        <v>0</v>
      </c>
      <c r="J33" s="15">
        <f>VLOOKUP(B33,'[1]Brokers'!$C$8:$X$58,22,0)</f>
        <v>10716315.61</v>
      </c>
      <c r="K33" s="15">
        <v>0</v>
      </c>
      <c r="L33" s="15">
        <f>VLOOKUP(B33,'[1]Brokers'!$C$8:$AC$58,27,0)</f>
        <v>0</v>
      </c>
      <c r="M33" s="23">
        <f>VLOOKUP(B33,'[1]Brokers'!$C$8:$AE$58,29,0)</f>
        <v>10952589.61</v>
      </c>
      <c r="N33" s="23">
        <v>474820641.85</v>
      </c>
      <c r="O33" s="27">
        <f t="shared" si="0"/>
        <v>0.0019702952426982915</v>
      </c>
      <c r="R33" s="19"/>
    </row>
    <row r="34" spans="1:18" ht="15">
      <c r="A34" s="26">
        <f t="shared" si="1"/>
        <v>19</v>
      </c>
      <c r="B34" s="11" t="s">
        <v>29</v>
      </c>
      <c r="C34" s="12" t="s">
        <v>30</v>
      </c>
      <c r="D34" s="13" t="s">
        <v>14</v>
      </c>
      <c r="E34" s="14"/>
      <c r="F34" s="14"/>
      <c r="G34" s="40">
        <f>VLOOKUP(B34,'[1]Brokers'!$C$8:$I$58,7,0)</f>
        <v>15761458</v>
      </c>
      <c r="H34" s="40">
        <f>VLOOKUP(B34,'[1]Brokers'!$C$8:$N$58,12,0)</f>
        <v>0</v>
      </c>
      <c r="I34" s="40">
        <f>VLOOKUP(B34,'[1]Brokers'!$C$8:$S$58,17,0)</f>
        <v>0</v>
      </c>
      <c r="J34" s="15">
        <f>VLOOKUP(B34,'[1]Brokers'!$C$8:$X$58,22,0)</f>
        <v>198373460.91</v>
      </c>
      <c r="K34" s="15">
        <v>0</v>
      </c>
      <c r="L34" s="15">
        <f>VLOOKUP(B34,'[1]Brokers'!$C$8:$AC$58,27,0)</f>
        <v>0</v>
      </c>
      <c r="M34" s="23">
        <f>VLOOKUP(B34,'[1]Brokers'!$C$8:$AE$58,29,0)</f>
        <v>214134918.91</v>
      </c>
      <c r="N34" s="23">
        <v>351765974.02</v>
      </c>
      <c r="O34" s="27">
        <f t="shared" si="0"/>
        <v>0.0014596729039713643</v>
      </c>
      <c r="R34" s="19"/>
    </row>
    <row r="35" spans="1:18" ht="15">
      <c r="A35" s="26">
        <f t="shared" si="1"/>
        <v>20</v>
      </c>
      <c r="B35" s="11" t="s">
        <v>75</v>
      </c>
      <c r="C35" s="12" t="s">
        <v>76</v>
      </c>
      <c r="D35" s="13" t="s">
        <v>14</v>
      </c>
      <c r="E35" s="14"/>
      <c r="F35" s="14"/>
      <c r="G35" s="40">
        <f>VLOOKUP(B35,'[1]Brokers'!$C$8:$I$58,7,0)</f>
        <v>8903629</v>
      </c>
      <c r="H35" s="40">
        <f>VLOOKUP(B35,'[1]Brokers'!$C$8:$N$58,12,0)</f>
        <v>0</v>
      </c>
      <c r="I35" s="40">
        <f>VLOOKUP(B35,'[1]Brokers'!$C$8:$S$58,17,0)</f>
        <v>0</v>
      </c>
      <c r="J35" s="15">
        <f>VLOOKUP(B35,'[1]Brokers'!$C$8:$X$58,22,0)</f>
        <v>44116972</v>
      </c>
      <c r="K35" s="15">
        <v>0</v>
      </c>
      <c r="L35" s="15">
        <f>VLOOKUP(B35,'[1]Brokers'!$C$8:$AC$58,27,0)</f>
        <v>0</v>
      </c>
      <c r="M35" s="23">
        <f>VLOOKUP(B35,'[1]Brokers'!$C$8:$AE$58,29,0)</f>
        <v>53020601</v>
      </c>
      <c r="N35" s="23">
        <v>239421282.14</v>
      </c>
      <c r="O35" s="27">
        <f t="shared" si="0"/>
        <v>0.0009934922192160955</v>
      </c>
      <c r="R35" s="19"/>
    </row>
    <row r="36" spans="1:18" ht="15">
      <c r="A36" s="26">
        <f t="shared" si="1"/>
        <v>21</v>
      </c>
      <c r="B36" s="11" t="s">
        <v>53</v>
      </c>
      <c r="C36" s="12" t="s">
        <v>54</v>
      </c>
      <c r="D36" s="13" t="s">
        <v>14</v>
      </c>
      <c r="E36" s="14"/>
      <c r="F36" s="14"/>
      <c r="G36" s="40">
        <f>VLOOKUP(B36,'[1]Brokers'!$C$8:$I$58,7,0)</f>
        <v>6175984</v>
      </c>
      <c r="H36" s="40">
        <f>VLOOKUP(B36,'[1]Brokers'!$C$8:$N$58,12,0)</f>
        <v>0</v>
      </c>
      <c r="I36" s="40">
        <f>VLOOKUP(B36,'[1]Brokers'!$C$8:$S$58,17,0)</f>
        <v>0</v>
      </c>
      <c r="J36" s="15">
        <f>VLOOKUP(B36,'[1]Brokers'!$C$8:$X$58,22,0)</f>
        <v>59776932.989999995</v>
      </c>
      <c r="K36" s="15">
        <v>0</v>
      </c>
      <c r="L36" s="15">
        <f>VLOOKUP(B36,'[1]Brokers'!$C$8:$AC$58,27,0)</f>
        <v>0</v>
      </c>
      <c r="M36" s="23">
        <f>VLOOKUP(B36,'[1]Brokers'!$C$8:$AE$58,29,0)</f>
        <v>65952916.989999995</v>
      </c>
      <c r="N36" s="23">
        <v>210791494.73000002</v>
      </c>
      <c r="O36" s="27">
        <f t="shared" si="0"/>
        <v>0.0008746912890088394</v>
      </c>
      <c r="R36" s="19"/>
    </row>
    <row r="37" spans="1:18" ht="15">
      <c r="A37" s="26">
        <f t="shared" si="1"/>
        <v>22</v>
      </c>
      <c r="B37" s="11" t="s">
        <v>84</v>
      </c>
      <c r="C37" s="12" t="s">
        <v>85</v>
      </c>
      <c r="D37" s="13" t="s">
        <v>14</v>
      </c>
      <c r="E37" s="13" t="s">
        <v>14</v>
      </c>
      <c r="F37" s="13" t="s">
        <v>14</v>
      </c>
      <c r="G37" s="40">
        <f>VLOOKUP(B37,'[1]Brokers'!$C$8:$I$58,7,0)</f>
        <v>0</v>
      </c>
      <c r="H37" s="40">
        <f>VLOOKUP(B37,'[1]Brokers'!$C$8:$N$58,12,0)</f>
        <v>0</v>
      </c>
      <c r="I37" s="40">
        <f>VLOOKUP(B37,'[1]Brokers'!$C$8:$S$58,17,0)</f>
        <v>0</v>
      </c>
      <c r="J37" s="15">
        <f>VLOOKUP(B37,'[1]Brokers'!$C$8:$X$58,22,0)</f>
        <v>16873360.4</v>
      </c>
      <c r="K37" s="15">
        <v>0</v>
      </c>
      <c r="L37" s="15">
        <f>VLOOKUP(B37,'[1]Brokers'!$C$8:$AC$58,27,0)</f>
        <v>0</v>
      </c>
      <c r="M37" s="23">
        <f>VLOOKUP(B37,'[1]Brokers'!$C$8:$AE$58,29,0)</f>
        <v>16873360.4</v>
      </c>
      <c r="N37" s="23">
        <v>208346550.05</v>
      </c>
      <c r="O37" s="27">
        <f t="shared" si="0"/>
        <v>0.0008645458520857615</v>
      </c>
      <c r="R37" s="19"/>
    </row>
    <row r="38" spans="1:18" ht="15">
      <c r="A38" s="26">
        <f t="shared" si="1"/>
        <v>23</v>
      </c>
      <c r="B38" s="11" t="s">
        <v>79</v>
      </c>
      <c r="C38" s="12" t="s">
        <v>80</v>
      </c>
      <c r="D38" s="13" t="s">
        <v>14</v>
      </c>
      <c r="E38" s="14"/>
      <c r="F38" s="14"/>
      <c r="G38" s="40">
        <f>VLOOKUP(B38,'[1]Brokers'!$C$8:$I$58,7,0)</f>
        <v>0</v>
      </c>
      <c r="H38" s="40">
        <f>VLOOKUP(B38,'[1]Brokers'!$C$8:$N$58,12,0)</f>
        <v>0</v>
      </c>
      <c r="I38" s="40">
        <f>VLOOKUP(B38,'[1]Brokers'!$C$8:$S$58,17,0)</f>
        <v>0</v>
      </c>
      <c r="J38" s="15">
        <f>VLOOKUP(B38,'[1]Brokers'!$C$8:$X$58,22,0)</f>
        <v>0</v>
      </c>
      <c r="K38" s="15">
        <v>0</v>
      </c>
      <c r="L38" s="15">
        <f>VLOOKUP(B38,'[1]Brokers'!$C$8:$AC$58,27,0)</f>
        <v>0</v>
      </c>
      <c r="M38" s="23">
        <f>VLOOKUP(B38,'[1]Brokers'!$C$8:$AE$58,29,0)</f>
        <v>0</v>
      </c>
      <c r="N38" s="23">
        <v>198241536.9</v>
      </c>
      <c r="O38" s="27">
        <f t="shared" si="0"/>
        <v>0.0008226145256394729</v>
      </c>
      <c r="R38" s="19"/>
    </row>
    <row r="39" spans="1:18" ht="15">
      <c r="A39" s="26">
        <f t="shared" si="1"/>
        <v>24</v>
      </c>
      <c r="B39" s="11" t="s">
        <v>32</v>
      </c>
      <c r="C39" s="12" t="s">
        <v>33</v>
      </c>
      <c r="D39" s="13" t="s">
        <v>14</v>
      </c>
      <c r="E39" s="14"/>
      <c r="F39" s="14"/>
      <c r="G39" s="40">
        <f>VLOOKUP(B39,'[1]Brokers'!$C$8:$I$58,7,0)</f>
        <v>2856859</v>
      </c>
      <c r="H39" s="40">
        <f>VLOOKUP(B39,'[1]Brokers'!$C$8:$N$58,12,0)</f>
        <v>0</v>
      </c>
      <c r="I39" s="40">
        <f>VLOOKUP(B39,'[1]Brokers'!$C$8:$S$58,17,0)</f>
        <v>0</v>
      </c>
      <c r="J39" s="15">
        <f>VLOOKUP(B39,'[1]Brokers'!$C$8:$X$58,22,0)</f>
        <v>19250916.740000002</v>
      </c>
      <c r="K39" s="15">
        <v>0</v>
      </c>
      <c r="L39" s="15">
        <f>VLOOKUP(B39,'[1]Brokers'!$C$8:$AC$58,27,0)</f>
        <v>0</v>
      </c>
      <c r="M39" s="23">
        <f>VLOOKUP(B39,'[1]Brokers'!$C$8:$AE$58,29,0)</f>
        <v>22107775.740000002</v>
      </c>
      <c r="N39" s="23">
        <v>176862164.34</v>
      </c>
      <c r="O39" s="27">
        <f t="shared" si="0"/>
        <v>0.0007338996039740629</v>
      </c>
      <c r="P39" s="1"/>
      <c r="R39" s="19"/>
    </row>
    <row r="40" spans="1:18" ht="15">
      <c r="A40" s="26">
        <f t="shared" si="1"/>
        <v>25</v>
      </c>
      <c r="B40" s="11" t="s">
        <v>43</v>
      </c>
      <c r="C40" s="12" t="s">
        <v>44</v>
      </c>
      <c r="D40" s="13" t="s">
        <v>14</v>
      </c>
      <c r="E40" s="14"/>
      <c r="F40" s="14"/>
      <c r="G40" s="40">
        <f>VLOOKUP(B40,'[1]Brokers'!$C$8:$I$58,7,0)</f>
        <v>1316467</v>
      </c>
      <c r="H40" s="40">
        <f>VLOOKUP(B40,'[1]Brokers'!$C$8:$N$58,12,0)</f>
        <v>0</v>
      </c>
      <c r="I40" s="40">
        <f>VLOOKUP(B40,'[1]Brokers'!$C$8:$S$58,17,0)</f>
        <v>0</v>
      </c>
      <c r="J40" s="15">
        <f>VLOOKUP(B40,'[1]Brokers'!$C$8:$X$58,22,0)</f>
        <v>1457800.4</v>
      </c>
      <c r="K40" s="15">
        <v>0</v>
      </c>
      <c r="L40" s="15">
        <f>VLOOKUP(B40,'[1]Brokers'!$C$8:$AC$58,27,0)</f>
        <v>0</v>
      </c>
      <c r="M40" s="23">
        <f>VLOOKUP(B40,'[1]Brokers'!$C$8:$AE$58,29,0)</f>
        <v>2774267.4</v>
      </c>
      <c r="N40" s="23">
        <v>167745596.42000002</v>
      </c>
      <c r="O40" s="27">
        <f t="shared" si="0"/>
        <v>0.0006960698871940028</v>
      </c>
      <c r="R40" s="19"/>
    </row>
    <row r="41" spans="1:18" ht="15">
      <c r="A41" s="26">
        <f t="shared" si="1"/>
        <v>26</v>
      </c>
      <c r="B41" s="11" t="s">
        <v>59</v>
      </c>
      <c r="C41" s="12" t="s">
        <v>60</v>
      </c>
      <c r="D41" s="13" t="s">
        <v>14</v>
      </c>
      <c r="E41" s="14"/>
      <c r="F41" s="14"/>
      <c r="G41" s="40">
        <f>VLOOKUP(B41,'[1]Brokers'!$C$8:$I$58,7,0)</f>
        <v>6944272</v>
      </c>
      <c r="H41" s="40">
        <f>VLOOKUP(B41,'[1]Brokers'!$C$8:$N$58,12,0)</f>
        <v>0</v>
      </c>
      <c r="I41" s="40">
        <f>VLOOKUP(B41,'[1]Brokers'!$C$8:$S$58,17,0)</f>
        <v>0</v>
      </c>
      <c r="J41" s="15">
        <f>VLOOKUP(B41,'[1]Brokers'!$C$8:$X$58,22,0)</f>
        <v>9323154.99</v>
      </c>
      <c r="K41" s="15">
        <v>0</v>
      </c>
      <c r="L41" s="15">
        <f>VLOOKUP(B41,'[1]Brokers'!$C$8:$AC$58,27,0)</f>
        <v>0</v>
      </c>
      <c r="M41" s="23">
        <f>VLOOKUP(B41,'[1]Brokers'!$C$8:$AE$58,29,0)</f>
        <v>16267426.99</v>
      </c>
      <c r="N41" s="23">
        <v>149509568.65</v>
      </c>
      <c r="O41" s="27">
        <f t="shared" si="0"/>
        <v>0.000620398453405967</v>
      </c>
      <c r="R41" s="19"/>
    </row>
    <row r="42" spans="1:18" ht="15">
      <c r="A42" s="26">
        <v>27</v>
      </c>
      <c r="B42" s="11" t="s">
        <v>40</v>
      </c>
      <c r="C42" s="12" t="s">
        <v>115</v>
      </c>
      <c r="D42" s="13" t="s">
        <v>14</v>
      </c>
      <c r="E42" s="14"/>
      <c r="F42" s="14"/>
      <c r="G42" s="40">
        <f>VLOOKUP(B42,'[1]Brokers'!$C$8:$I$58,7,0)</f>
        <v>106000</v>
      </c>
      <c r="H42" s="40">
        <f>VLOOKUP(B42,'[1]Brokers'!$C$8:$N$58,12,0)</f>
        <v>0</v>
      </c>
      <c r="I42" s="40">
        <f>VLOOKUP(B42,'[1]Brokers'!$C$8:$S$58,17,0)</f>
        <v>0</v>
      </c>
      <c r="J42" s="15">
        <f>VLOOKUP(B42,'[1]Brokers'!$C$8:$X$58,22,0)</f>
        <v>5976928.9399999995</v>
      </c>
      <c r="K42" s="15">
        <v>0</v>
      </c>
      <c r="L42" s="15">
        <f>VLOOKUP(B42,'[1]Brokers'!$C$8:$AC$58,27,0)</f>
        <v>0</v>
      </c>
      <c r="M42" s="23">
        <f>VLOOKUP(B42,'[1]Brokers'!$C$8:$AE$58,29,0)</f>
        <v>6082928.9399999995</v>
      </c>
      <c r="N42" s="23">
        <v>138496462.13</v>
      </c>
      <c r="O42" s="27">
        <f t="shared" si="0"/>
        <v>0.0005746989419038103</v>
      </c>
      <c r="R42" s="19"/>
    </row>
    <row r="43" spans="1:18" ht="15">
      <c r="A43" s="26">
        <f t="shared" si="1"/>
        <v>28</v>
      </c>
      <c r="B43" s="11" t="s">
        <v>17</v>
      </c>
      <c r="C43" s="12" t="s">
        <v>18</v>
      </c>
      <c r="D43" s="13" t="s">
        <v>14</v>
      </c>
      <c r="E43" s="13" t="s">
        <v>14</v>
      </c>
      <c r="F43" s="13" t="s">
        <v>14</v>
      </c>
      <c r="G43" s="40">
        <f>VLOOKUP(B43,'[1]Brokers'!$C$8:$I$58,7,0)</f>
        <v>3161927</v>
      </c>
      <c r="H43" s="40">
        <f>VLOOKUP(B43,'[1]Brokers'!$C$8:$N$58,12,0)</f>
        <v>0</v>
      </c>
      <c r="I43" s="40">
        <f>VLOOKUP(B43,'[1]Brokers'!$C$8:$S$58,17,0)</f>
        <v>0</v>
      </c>
      <c r="J43" s="15">
        <f>VLOOKUP(B43,'[1]Brokers'!$C$8:$X$58,22,0)</f>
        <v>6446225.4799999995</v>
      </c>
      <c r="K43" s="15">
        <v>0</v>
      </c>
      <c r="L43" s="15">
        <f>VLOOKUP(B43,'[1]Brokers'!$C$8:$AC$58,27,0)</f>
        <v>0</v>
      </c>
      <c r="M43" s="23">
        <f>VLOOKUP(B43,'[1]Brokers'!$C$8:$AE$58,29,0)</f>
        <v>9608152.48</v>
      </c>
      <c r="N43" s="23">
        <v>137545999.57999998</v>
      </c>
      <c r="O43" s="27">
        <f t="shared" si="0"/>
        <v>0.00057075494352722</v>
      </c>
      <c r="R43" s="19"/>
    </row>
    <row r="44" spans="1:18" ht="15">
      <c r="A44" s="26">
        <f t="shared" si="1"/>
        <v>29</v>
      </c>
      <c r="B44" s="11" t="s">
        <v>63</v>
      </c>
      <c r="C44" s="12" t="s">
        <v>64</v>
      </c>
      <c r="D44" s="13" t="s">
        <v>14</v>
      </c>
      <c r="E44" s="14"/>
      <c r="F44" s="14"/>
      <c r="G44" s="40">
        <f>VLOOKUP(B44,'[1]Brokers'!$C$8:$I$58,7,0)</f>
        <v>6693582</v>
      </c>
      <c r="H44" s="40">
        <f>VLOOKUP(B44,'[1]Brokers'!$C$8:$N$58,12,0)</f>
        <v>0</v>
      </c>
      <c r="I44" s="40">
        <f>VLOOKUP(B44,'[1]Brokers'!$C$8:$S$58,17,0)</f>
        <v>0</v>
      </c>
      <c r="J44" s="15">
        <f>VLOOKUP(B44,'[1]Brokers'!$C$8:$X$58,22,0)</f>
        <v>8112105.29</v>
      </c>
      <c r="K44" s="15">
        <v>0</v>
      </c>
      <c r="L44" s="15">
        <f>VLOOKUP(B44,'[1]Brokers'!$C$8:$AC$58,27,0)</f>
        <v>0</v>
      </c>
      <c r="M44" s="23">
        <f>VLOOKUP(B44,'[1]Brokers'!$C$8:$AE$58,29,0)</f>
        <v>14805687.29</v>
      </c>
      <c r="N44" s="23">
        <v>124155361.66999999</v>
      </c>
      <c r="O44" s="27">
        <f t="shared" si="0"/>
        <v>0.0005151897303806881</v>
      </c>
      <c r="R44" s="19"/>
    </row>
    <row r="45" spans="1:18" ht="15">
      <c r="A45" s="26">
        <f t="shared" si="1"/>
        <v>30</v>
      </c>
      <c r="B45" s="11" t="s">
        <v>41</v>
      </c>
      <c r="C45" s="12" t="s">
        <v>42</v>
      </c>
      <c r="D45" s="13" t="s">
        <v>14</v>
      </c>
      <c r="E45" s="14"/>
      <c r="F45" s="14"/>
      <c r="G45" s="40">
        <f>VLOOKUP(B45,'[1]Brokers'!$C$8:$I$58,7,0)</f>
        <v>9649392</v>
      </c>
      <c r="H45" s="40">
        <f>VLOOKUP(B45,'[1]Brokers'!$C$8:$N$58,12,0)</f>
        <v>5000000</v>
      </c>
      <c r="I45" s="40">
        <f>VLOOKUP(B45,'[1]Brokers'!$C$8:$S$58,17,0)</f>
        <v>0</v>
      </c>
      <c r="J45" s="15">
        <f>VLOOKUP(B45,'[1]Brokers'!$C$8:$X$58,22,0)</f>
        <v>5786500.4</v>
      </c>
      <c r="K45" s="15">
        <v>0</v>
      </c>
      <c r="L45" s="15">
        <f>VLOOKUP(B45,'[1]Brokers'!$C$8:$AC$58,27,0)</f>
        <v>0</v>
      </c>
      <c r="M45" s="23">
        <f>VLOOKUP(B45,'[1]Brokers'!$C$8:$AE$58,29,0)</f>
        <v>20435892.4</v>
      </c>
      <c r="N45" s="23">
        <v>108168827.69</v>
      </c>
      <c r="O45" s="27">
        <f t="shared" si="0"/>
        <v>0.00044885269893802575</v>
      </c>
      <c r="R45" s="19"/>
    </row>
    <row r="46" spans="1:18" ht="15">
      <c r="A46" s="26">
        <f t="shared" si="1"/>
        <v>31</v>
      </c>
      <c r="B46" s="11" t="s">
        <v>65</v>
      </c>
      <c r="C46" s="12" t="s">
        <v>66</v>
      </c>
      <c r="D46" s="13" t="s">
        <v>14</v>
      </c>
      <c r="E46" s="14"/>
      <c r="F46" s="14"/>
      <c r="G46" s="40">
        <f>VLOOKUP(B46,'[1]Brokers'!$C$8:$I$58,7,0)</f>
        <v>5187110</v>
      </c>
      <c r="H46" s="40">
        <f>VLOOKUP(B46,'[1]Brokers'!$C$8:$N$58,12,0)</f>
        <v>0</v>
      </c>
      <c r="I46" s="40">
        <f>VLOOKUP(B46,'[1]Brokers'!$C$8:$S$58,17,0)</f>
        <v>0</v>
      </c>
      <c r="J46" s="15">
        <f>VLOOKUP(B46,'[1]Brokers'!$C$8:$X$58,22,0)</f>
        <v>7117007.0600000005</v>
      </c>
      <c r="K46" s="15">
        <v>0</v>
      </c>
      <c r="L46" s="15">
        <f>VLOOKUP(B46,'[1]Brokers'!$C$8:$AC$58,27,0)</f>
        <v>0</v>
      </c>
      <c r="M46" s="23">
        <f>VLOOKUP(B46,'[1]Brokers'!$C$8:$AE$58,29,0)</f>
        <v>12304117.06</v>
      </c>
      <c r="N46" s="23">
        <v>86473631.02</v>
      </c>
      <c r="O46" s="27">
        <f t="shared" si="0"/>
        <v>0.00035882724717637164</v>
      </c>
      <c r="R46" s="19"/>
    </row>
    <row r="47" spans="1:18" ht="15">
      <c r="A47" s="26">
        <f t="shared" si="1"/>
        <v>32</v>
      </c>
      <c r="B47" s="11" t="s">
        <v>88</v>
      </c>
      <c r="C47" s="12" t="s">
        <v>89</v>
      </c>
      <c r="D47" s="13" t="s">
        <v>14</v>
      </c>
      <c r="E47" s="14"/>
      <c r="F47" s="14"/>
      <c r="G47" s="40">
        <f>VLOOKUP(B47,'[1]Brokers'!$C$8:$I$58,7,0)</f>
        <v>616390</v>
      </c>
      <c r="H47" s="40">
        <f>VLOOKUP(B47,'[1]Brokers'!$C$8:$N$58,12,0)</f>
        <v>0</v>
      </c>
      <c r="I47" s="40">
        <f>VLOOKUP(B47,'[1]Brokers'!$C$8:$S$58,17,0)</f>
        <v>0</v>
      </c>
      <c r="J47" s="15">
        <f>VLOOKUP(B47,'[1]Brokers'!$C$8:$X$58,22,0)</f>
        <v>24915957.05</v>
      </c>
      <c r="K47" s="15">
        <v>0</v>
      </c>
      <c r="L47" s="15">
        <f>VLOOKUP(B47,'[1]Brokers'!$C$8:$AC$58,27,0)</f>
        <v>0</v>
      </c>
      <c r="M47" s="23">
        <f>VLOOKUP(B47,'[1]Brokers'!$C$8:$AE$58,29,0)</f>
        <v>25532347.05</v>
      </c>
      <c r="N47" s="23">
        <v>80373363.59</v>
      </c>
      <c r="O47" s="27">
        <f t="shared" si="0"/>
        <v>0.0003335138407294941</v>
      </c>
      <c r="R47" s="19"/>
    </row>
    <row r="48" spans="1:18" ht="15">
      <c r="A48" s="26">
        <f t="shared" si="1"/>
        <v>33</v>
      </c>
      <c r="B48" s="11" t="s">
        <v>49</v>
      </c>
      <c r="C48" s="12" t="s">
        <v>50</v>
      </c>
      <c r="D48" s="13" t="s">
        <v>14</v>
      </c>
      <c r="E48" s="14"/>
      <c r="F48" s="14"/>
      <c r="G48" s="40">
        <f>VLOOKUP(B48,'[1]Brokers'!$C$8:$I$58,7,0)</f>
        <v>465499</v>
      </c>
      <c r="H48" s="40">
        <f>VLOOKUP(B48,'[1]Brokers'!$C$8:$N$58,12,0)</f>
        <v>0</v>
      </c>
      <c r="I48" s="40">
        <f>VLOOKUP(B48,'[1]Brokers'!$C$8:$S$58,17,0)</f>
        <v>0</v>
      </c>
      <c r="J48" s="15">
        <f>VLOOKUP(B48,'[1]Brokers'!$C$8:$X$58,22,0)</f>
        <v>587167.87</v>
      </c>
      <c r="K48" s="15">
        <v>0</v>
      </c>
      <c r="L48" s="15">
        <f>VLOOKUP(B48,'[1]Brokers'!$C$8:$AC$58,27,0)</f>
        <v>0</v>
      </c>
      <c r="M48" s="23">
        <f>VLOOKUP(B48,'[1]Brokers'!$C$8:$AE$58,29,0)</f>
        <v>1052666.87</v>
      </c>
      <c r="N48" s="23">
        <v>70952274.86</v>
      </c>
      <c r="O48" s="27">
        <f aca="true" t="shared" si="2" ref="O48:O79">N48/$N$67</f>
        <v>0.0002944204975390321</v>
      </c>
      <c r="R48" s="19"/>
    </row>
    <row r="49" spans="1:18" ht="15">
      <c r="A49" s="26">
        <f t="shared" si="1"/>
        <v>34</v>
      </c>
      <c r="B49" s="11" t="s">
        <v>67</v>
      </c>
      <c r="C49" s="12" t="s">
        <v>68</v>
      </c>
      <c r="D49" s="13" t="s">
        <v>14</v>
      </c>
      <c r="E49" s="14"/>
      <c r="F49" s="14"/>
      <c r="G49" s="40">
        <f>VLOOKUP(B49,'[1]Brokers'!$C$8:$I$58,7,0)</f>
        <v>0</v>
      </c>
      <c r="H49" s="40">
        <f>VLOOKUP(B49,'[1]Brokers'!$C$8:$N$58,12,0)</f>
        <v>0</v>
      </c>
      <c r="I49" s="40">
        <f>VLOOKUP(B49,'[1]Brokers'!$C$8:$S$58,17,0)</f>
        <v>0</v>
      </c>
      <c r="J49" s="15">
        <f>VLOOKUP(B49,'[1]Brokers'!$C$8:$X$58,22,0)</f>
        <v>2310235</v>
      </c>
      <c r="K49" s="15">
        <v>0</v>
      </c>
      <c r="L49" s="15">
        <f>VLOOKUP(B49,'[1]Brokers'!$C$8:$AC$58,27,0)</f>
        <v>0</v>
      </c>
      <c r="M49" s="23">
        <f>VLOOKUP(B49,'[1]Brokers'!$C$8:$AE$58,29,0)</f>
        <v>2310235</v>
      </c>
      <c r="N49" s="23">
        <v>65351331.7</v>
      </c>
      <c r="O49" s="27">
        <f t="shared" si="2"/>
        <v>0.0002711790655326752</v>
      </c>
      <c r="R49" s="19"/>
    </row>
    <row r="50" spans="1:18" ht="15">
      <c r="A50" s="26">
        <f t="shared" si="1"/>
        <v>35</v>
      </c>
      <c r="B50" s="11" t="s">
        <v>47</v>
      </c>
      <c r="C50" s="12" t="s">
        <v>48</v>
      </c>
      <c r="D50" s="13" t="s">
        <v>14</v>
      </c>
      <c r="E50" s="14"/>
      <c r="F50" s="14"/>
      <c r="G50" s="40">
        <f>VLOOKUP(B50,'[1]Brokers'!$C$8:$I$58,7,0)</f>
        <v>5903617</v>
      </c>
      <c r="H50" s="40">
        <f>VLOOKUP(B50,'[1]Brokers'!$C$8:$N$58,12,0)</f>
        <v>0</v>
      </c>
      <c r="I50" s="40">
        <f>VLOOKUP(B50,'[1]Brokers'!$C$8:$S$58,17,0)</f>
        <v>0</v>
      </c>
      <c r="J50" s="15">
        <f>VLOOKUP(B50,'[1]Brokers'!$C$8:$X$58,22,0)</f>
        <v>10255511</v>
      </c>
      <c r="K50" s="15">
        <v>0</v>
      </c>
      <c r="L50" s="15">
        <f>VLOOKUP(B50,'[1]Brokers'!$C$8:$AC$58,27,0)</f>
        <v>0</v>
      </c>
      <c r="M50" s="23">
        <f>VLOOKUP(B50,'[1]Brokers'!$C$8:$AE$58,29,0)</f>
        <v>16159128</v>
      </c>
      <c r="N50" s="23">
        <v>49203888.5</v>
      </c>
      <c r="O50" s="27">
        <f t="shared" si="2"/>
        <v>0.00020417433213536094</v>
      </c>
      <c r="R50" s="19"/>
    </row>
    <row r="51" spans="1:18" ht="15">
      <c r="A51" s="26">
        <f t="shared" si="1"/>
        <v>36</v>
      </c>
      <c r="B51" s="11" t="s">
        <v>86</v>
      </c>
      <c r="C51" s="12" t="s">
        <v>87</v>
      </c>
      <c r="D51" s="13" t="s">
        <v>14</v>
      </c>
      <c r="E51" s="14"/>
      <c r="F51" s="14"/>
      <c r="G51" s="40">
        <f>VLOOKUP(B51,'[1]Brokers'!$C$8:$I$58,7,0)</f>
        <v>0</v>
      </c>
      <c r="H51" s="40">
        <f>VLOOKUP(B51,'[1]Brokers'!$C$8:$N$58,12,0)</f>
        <v>0</v>
      </c>
      <c r="I51" s="40">
        <f>VLOOKUP(B51,'[1]Brokers'!$C$8:$S$58,17,0)</f>
        <v>0</v>
      </c>
      <c r="J51" s="15">
        <f>VLOOKUP(B51,'[1]Brokers'!$C$8:$X$58,22,0)</f>
        <v>0</v>
      </c>
      <c r="K51" s="15">
        <v>0</v>
      </c>
      <c r="L51" s="15">
        <f>VLOOKUP(B51,'[1]Brokers'!$C$8:$AC$58,27,0)</f>
        <v>0</v>
      </c>
      <c r="M51" s="23">
        <f>VLOOKUP(B51,'[1]Brokers'!$C$8:$AE$58,29,0)</f>
        <v>0</v>
      </c>
      <c r="N51" s="23">
        <v>48728480</v>
      </c>
      <c r="O51" s="27">
        <f t="shared" si="2"/>
        <v>0.0002022015975418547</v>
      </c>
      <c r="R51" s="19"/>
    </row>
    <row r="52" spans="1:18" ht="15">
      <c r="A52" s="26">
        <f t="shared" si="1"/>
        <v>37</v>
      </c>
      <c r="B52" s="11" t="s">
        <v>51</v>
      </c>
      <c r="C52" s="12" t="s">
        <v>52</v>
      </c>
      <c r="D52" s="13" t="s">
        <v>14</v>
      </c>
      <c r="E52" s="14"/>
      <c r="F52" s="13" t="s">
        <v>14</v>
      </c>
      <c r="G52" s="40">
        <f>VLOOKUP(B52,'[1]Brokers'!$C$8:$I$58,7,0)</f>
        <v>0</v>
      </c>
      <c r="H52" s="40">
        <f>VLOOKUP(B52,'[1]Brokers'!$C$8:$N$58,12,0)</f>
        <v>0</v>
      </c>
      <c r="I52" s="40">
        <f>VLOOKUP(B52,'[1]Brokers'!$C$8:$S$58,17,0)</f>
        <v>0</v>
      </c>
      <c r="J52" s="15">
        <f>VLOOKUP(B52,'[1]Brokers'!$C$8:$X$58,22,0)</f>
        <v>0</v>
      </c>
      <c r="K52" s="15">
        <v>0</v>
      </c>
      <c r="L52" s="15">
        <f>VLOOKUP(B52,'[1]Brokers'!$C$8:$AC$58,27,0)</f>
        <v>0</v>
      </c>
      <c r="M52" s="23">
        <f>VLOOKUP(B52,'[1]Brokers'!$C$8:$AE$58,29,0)</f>
        <v>0</v>
      </c>
      <c r="N52" s="23">
        <v>43767448.5</v>
      </c>
      <c r="O52" s="27">
        <f t="shared" si="2"/>
        <v>0.00018161551534196947</v>
      </c>
      <c r="R52" s="19"/>
    </row>
    <row r="53" spans="1:18" ht="15">
      <c r="A53" s="26">
        <f t="shared" si="1"/>
        <v>38</v>
      </c>
      <c r="B53" s="11" t="s">
        <v>110</v>
      </c>
      <c r="C53" s="12" t="s">
        <v>111</v>
      </c>
      <c r="D53" s="13" t="s">
        <v>14</v>
      </c>
      <c r="E53" s="14"/>
      <c r="F53" s="14"/>
      <c r="G53" s="40">
        <f>VLOOKUP(B53,'[1]Brokers'!$C$8:$I$58,7,0)</f>
        <v>0</v>
      </c>
      <c r="H53" s="40">
        <f>VLOOKUP(B53,'[1]Brokers'!$C$8:$N$58,12,0)</f>
        <v>0</v>
      </c>
      <c r="I53" s="40">
        <f>VLOOKUP(B53,'[1]Brokers'!$C$8:$S$58,17,0)</f>
        <v>0</v>
      </c>
      <c r="J53" s="15">
        <f>VLOOKUP(B53,'[1]Brokers'!$C$8:$X$58,22,0)</f>
        <v>507958</v>
      </c>
      <c r="K53" s="15"/>
      <c r="L53" s="15">
        <f>VLOOKUP(B53,'[1]Brokers'!$C$8:$AC$58,27,0)</f>
        <v>0</v>
      </c>
      <c r="M53" s="23">
        <f>VLOOKUP(B53,'[1]Brokers'!$C$8:$AE$58,29,0)</f>
        <v>507958</v>
      </c>
      <c r="N53" s="23">
        <v>40733215.519999996</v>
      </c>
      <c r="O53" s="27">
        <f t="shared" si="2"/>
        <v>0.0001690247931222289</v>
      </c>
      <c r="R53" s="19"/>
    </row>
    <row r="54" spans="1:18" ht="15">
      <c r="A54" s="26">
        <f t="shared" si="1"/>
        <v>39</v>
      </c>
      <c r="B54" s="11" t="s">
        <v>61</v>
      </c>
      <c r="C54" s="12" t="s">
        <v>62</v>
      </c>
      <c r="D54" s="13" t="s">
        <v>14</v>
      </c>
      <c r="E54" s="14"/>
      <c r="F54" s="14"/>
      <c r="G54" s="40">
        <f>VLOOKUP(B54,'[1]Brokers'!$C$8:$I$58,7,0)</f>
        <v>2110460</v>
      </c>
      <c r="H54" s="40">
        <f>VLOOKUP(B54,'[1]Brokers'!$C$8:$N$58,12,0)</f>
        <v>0</v>
      </c>
      <c r="I54" s="40">
        <f>VLOOKUP(B54,'[1]Brokers'!$C$8:$S$58,17,0)</f>
        <v>0</v>
      </c>
      <c r="J54" s="15">
        <f>VLOOKUP(B54,'[1]Brokers'!$C$8:$X$58,22,0)</f>
        <v>5673801</v>
      </c>
      <c r="K54" s="15">
        <v>0</v>
      </c>
      <c r="L54" s="15">
        <f>VLOOKUP(B54,'[1]Brokers'!$C$8:$AC$58,27,0)</f>
        <v>0</v>
      </c>
      <c r="M54" s="23">
        <f>VLOOKUP(B54,'[1]Brokers'!$C$8:$AE$58,29,0)</f>
        <v>7784261</v>
      </c>
      <c r="N54" s="23">
        <v>28184582.759999998</v>
      </c>
      <c r="O54" s="27">
        <f t="shared" si="2"/>
        <v>0.00011695352820614589</v>
      </c>
      <c r="R54" s="19"/>
    </row>
    <row r="55" spans="1:18" s="17" customFormat="1" ht="15">
      <c r="A55" s="26">
        <f t="shared" si="1"/>
        <v>40</v>
      </c>
      <c r="B55" s="11" t="s">
        <v>98</v>
      </c>
      <c r="C55" s="12" t="s">
        <v>99</v>
      </c>
      <c r="D55" s="13" t="s">
        <v>14</v>
      </c>
      <c r="E55" s="14"/>
      <c r="F55" s="14"/>
      <c r="G55" s="40">
        <f>VLOOKUP(B55,'[1]Brokers'!$C$8:$I$58,7,0)</f>
        <v>3101401</v>
      </c>
      <c r="H55" s="40">
        <f>VLOOKUP(B55,'[1]Brokers'!$C$8:$N$58,12,0)</f>
        <v>0</v>
      </c>
      <c r="I55" s="40">
        <f>VLOOKUP(B55,'[1]Brokers'!$C$8:$S$58,17,0)</f>
        <v>0</v>
      </c>
      <c r="J55" s="15">
        <f>VLOOKUP(B55,'[1]Brokers'!$C$8:$X$58,22,0)</f>
        <v>4382591.5</v>
      </c>
      <c r="K55" s="15">
        <v>0</v>
      </c>
      <c r="L55" s="15">
        <f>VLOOKUP(B55,'[1]Brokers'!$C$8:$AC$58,27,0)</f>
        <v>0</v>
      </c>
      <c r="M55" s="23">
        <f>VLOOKUP(B55,'[1]Brokers'!$C$8:$AE$58,29,0)</f>
        <v>7483992.5</v>
      </c>
      <c r="N55" s="23">
        <v>22665667.34</v>
      </c>
      <c r="O55" s="27">
        <f t="shared" si="2"/>
        <v>9.405247496946838E-05</v>
      </c>
      <c r="P55" s="16"/>
      <c r="R55" s="19"/>
    </row>
    <row r="56" spans="1:18" ht="15">
      <c r="A56" s="26">
        <f t="shared" si="1"/>
        <v>41</v>
      </c>
      <c r="B56" s="11" t="s">
        <v>69</v>
      </c>
      <c r="C56" s="12" t="s">
        <v>70</v>
      </c>
      <c r="D56" s="13" t="s">
        <v>14</v>
      </c>
      <c r="E56" s="14"/>
      <c r="F56" s="14"/>
      <c r="G56" s="40">
        <f>VLOOKUP(B56,'[1]Brokers'!$C$8:$I$58,7,0)</f>
        <v>0</v>
      </c>
      <c r="H56" s="40">
        <f>VLOOKUP(B56,'[1]Brokers'!$C$8:$N$58,12,0)</f>
        <v>0</v>
      </c>
      <c r="I56" s="40">
        <f>VLOOKUP(B56,'[1]Brokers'!$C$8:$S$58,17,0)</f>
        <v>0</v>
      </c>
      <c r="J56" s="15">
        <f>VLOOKUP(B56,'[1]Brokers'!$C$8:$X$58,22,0)</f>
        <v>8035466.79</v>
      </c>
      <c r="K56" s="15">
        <v>0</v>
      </c>
      <c r="L56" s="15">
        <f>VLOOKUP(B56,'[1]Brokers'!$C$8:$AC$58,27,0)</f>
        <v>0</v>
      </c>
      <c r="M56" s="23">
        <f>VLOOKUP(B56,'[1]Brokers'!$C$8:$AE$58,29,0)</f>
        <v>8035466.79</v>
      </c>
      <c r="N56" s="23">
        <v>11651383.69</v>
      </c>
      <c r="O56" s="27">
        <f t="shared" si="2"/>
        <v>4.8348078899467206E-05</v>
      </c>
      <c r="R56" s="19"/>
    </row>
    <row r="57" spans="1:18" ht="15">
      <c r="A57" s="26">
        <f t="shared" si="1"/>
        <v>42</v>
      </c>
      <c r="B57" s="11" t="s">
        <v>45</v>
      </c>
      <c r="C57" s="12" t="s">
        <v>46</v>
      </c>
      <c r="D57" s="13" t="s">
        <v>14</v>
      </c>
      <c r="E57" s="14"/>
      <c r="F57" s="14"/>
      <c r="G57" s="40">
        <f>VLOOKUP(B57,'[1]Brokers'!$C$8:$I$58,7,0)</f>
        <v>0</v>
      </c>
      <c r="H57" s="40">
        <f>VLOOKUP(B57,'[1]Brokers'!$C$8:$N$58,12,0)</f>
        <v>0</v>
      </c>
      <c r="I57" s="40">
        <f>VLOOKUP(B57,'[1]Brokers'!$C$8:$S$58,17,0)</f>
        <v>0</v>
      </c>
      <c r="J57" s="15">
        <f>VLOOKUP(B57,'[1]Brokers'!$C$8:$X$58,22,0)</f>
        <v>0</v>
      </c>
      <c r="K57" s="15">
        <v>0</v>
      </c>
      <c r="L57" s="15">
        <f>VLOOKUP(B57,'[1]Brokers'!$C$8:$AC$58,27,0)</f>
        <v>0</v>
      </c>
      <c r="M57" s="23">
        <f>VLOOKUP(B57,'[1]Brokers'!$C$8:$AE$58,29,0)</f>
        <v>0</v>
      </c>
      <c r="N57" s="23">
        <v>10019950</v>
      </c>
      <c r="O57" s="27">
        <f t="shared" si="2"/>
        <v>4.157835207027814E-05</v>
      </c>
      <c r="R57" s="19"/>
    </row>
    <row r="58" spans="1:18" ht="15">
      <c r="A58" s="26">
        <f t="shared" si="1"/>
        <v>43</v>
      </c>
      <c r="B58" s="11" t="s">
        <v>34</v>
      </c>
      <c r="C58" s="12" t="s">
        <v>35</v>
      </c>
      <c r="D58" s="13" t="s">
        <v>14</v>
      </c>
      <c r="E58" s="13" t="s">
        <v>14</v>
      </c>
      <c r="F58" s="13" t="s">
        <v>14</v>
      </c>
      <c r="G58" s="40">
        <f>VLOOKUP(B58,'[1]Brokers'!$C$8:$I$58,7,0)</f>
        <v>0</v>
      </c>
      <c r="H58" s="40">
        <f>VLOOKUP(B58,'[1]Brokers'!$C$8:$N$58,12,0)</f>
        <v>0</v>
      </c>
      <c r="I58" s="40">
        <f>VLOOKUP(B58,'[1]Brokers'!$C$8:$S$58,17,0)</f>
        <v>0</v>
      </c>
      <c r="J58" s="15">
        <f>VLOOKUP(B58,'[1]Brokers'!$C$8:$X$58,22,0)</f>
        <v>987314.1000000001</v>
      </c>
      <c r="K58" s="15">
        <v>0</v>
      </c>
      <c r="L58" s="15">
        <f>VLOOKUP(B58,'[1]Brokers'!$C$8:$AC$58,27,0)</f>
        <v>0</v>
      </c>
      <c r="M58" s="23">
        <f>VLOOKUP(B58,'[1]Brokers'!$C$8:$AE$58,29,0)</f>
        <v>987314.1000000001</v>
      </c>
      <c r="N58" s="23">
        <v>9829134.719999999</v>
      </c>
      <c r="O58" s="27">
        <f t="shared" si="2"/>
        <v>4.0786553219762046E-05</v>
      </c>
      <c r="R58" s="19"/>
    </row>
    <row r="59" spans="1:18" ht="15">
      <c r="A59" s="26">
        <v>44</v>
      </c>
      <c r="B59" s="11" t="s">
        <v>77</v>
      </c>
      <c r="C59" s="12" t="s">
        <v>78</v>
      </c>
      <c r="D59" s="13" t="s">
        <v>14</v>
      </c>
      <c r="E59" s="14"/>
      <c r="F59" s="14"/>
      <c r="G59" s="40">
        <f>VLOOKUP(B59,'[1]Brokers'!$C$8:$I$58,7,0)</f>
        <v>662076</v>
      </c>
      <c r="H59" s="40">
        <f>VLOOKUP(B59,'[1]Brokers'!$C$8:$N$58,12,0)</f>
        <v>0</v>
      </c>
      <c r="I59" s="40">
        <f>VLOOKUP(B59,'[1]Brokers'!$C$8:$S$58,17,0)</f>
        <v>0</v>
      </c>
      <c r="J59" s="15">
        <f>VLOOKUP(B59,'[1]Brokers'!$C$8:$X$58,22,0)</f>
        <v>9760</v>
      </c>
      <c r="K59" s="15">
        <v>0</v>
      </c>
      <c r="L59" s="15">
        <f>VLOOKUP(B59,'[1]Brokers'!$C$8:$AC$58,27,0)</f>
        <v>0</v>
      </c>
      <c r="M59" s="23">
        <f>VLOOKUP(B59,'[1]Brokers'!$C$8:$AE$58,29,0)</f>
        <v>671836</v>
      </c>
      <c r="N59" s="23">
        <v>6567124.3</v>
      </c>
      <c r="O59" s="27">
        <f t="shared" si="2"/>
        <v>2.7250655565614487E-05</v>
      </c>
      <c r="R59" s="19"/>
    </row>
    <row r="60" spans="1:18" ht="15">
      <c r="A60" s="26">
        <v>45</v>
      </c>
      <c r="B60" s="11" t="s">
        <v>109</v>
      </c>
      <c r="C60" s="12" t="s">
        <v>72</v>
      </c>
      <c r="D60" s="13" t="s">
        <v>14</v>
      </c>
      <c r="E60" s="14"/>
      <c r="F60" s="14"/>
      <c r="G60" s="40">
        <f>VLOOKUP(B60,'[1]Brokers'!$C$8:$I$58,7,0)</f>
        <v>0</v>
      </c>
      <c r="H60" s="40">
        <f>VLOOKUP(B60,'[1]Brokers'!$C$8:$N$58,12,0)</f>
        <v>0</v>
      </c>
      <c r="I60" s="40">
        <f>VLOOKUP(B60,'[1]Brokers'!$C$8:$S$58,17,0)</f>
        <v>0</v>
      </c>
      <c r="J60" s="15">
        <f>VLOOKUP(B60,'[1]Brokers'!$C$8:$X$58,22,0)</f>
        <v>0</v>
      </c>
      <c r="K60" s="15"/>
      <c r="L60" s="15">
        <f>VLOOKUP(B60,'[1]Brokers'!$C$8:$AC$58,27,0)</f>
        <v>0</v>
      </c>
      <c r="M60" s="23">
        <f>VLOOKUP(B60,'[1]Brokers'!$C$8:$AE$58,29,0)</f>
        <v>0</v>
      </c>
      <c r="N60" s="23">
        <v>155800</v>
      </c>
      <c r="O60" s="27">
        <f t="shared" si="2"/>
        <v>6.465009558480166E-07</v>
      </c>
      <c r="R60" s="19"/>
    </row>
    <row r="61" spans="1:18" ht="15">
      <c r="A61" s="26">
        <v>46</v>
      </c>
      <c r="B61" s="11" t="s">
        <v>93</v>
      </c>
      <c r="C61" s="12" t="s">
        <v>92</v>
      </c>
      <c r="D61" s="13" t="s">
        <v>14</v>
      </c>
      <c r="E61" s="14"/>
      <c r="F61" s="14"/>
      <c r="G61" s="40">
        <f>VLOOKUP(B61,'[1]Brokers'!$C$8:$I$58,7,0)</f>
        <v>0</v>
      </c>
      <c r="H61" s="40">
        <f>VLOOKUP(B61,'[1]Brokers'!$C$8:$N$58,12,0)</f>
        <v>0</v>
      </c>
      <c r="I61" s="40">
        <f>VLOOKUP(B61,'[1]Brokers'!$C$8:$S$58,17,0)</f>
        <v>0</v>
      </c>
      <c r="J61" s="15">
        <f>VLOOKUP(B61,'[1]Brokers'!$C$8:$X$58,22,0)</f>
        <v>0</v>
      </c>
      <c r="K61" s="15">
        <v>0</v>
      </c>
      <c r="L61" s="15">
        <f>VLOOKUP(B61,'[1]Brokers'!$C$8:$AC$58,27,0)</f>
        <v>0</v>
      </c>
      <c r="M61" s="23">
        <f>VLOOKUP(B61,'[1]Brokers'!$C$8:$AE$58,29,0)</f>
        <v>0</v>
      </c>
      <c r="N61" s="23">
        <v>0</v>
      </c>
      <c r="O61" s="27">
        <f t="shared" si="2"/>
        <v>0</v>
      </c>
      <c r="R61" s="19"/>
    </row>
    <row r="62" spans="1:18" ht="15">
      <c r="A62" s="26">
        <v>47</v>
      </c>
      <c r="B62" s="11" t="s">
        <v>55</v>
      </c>
      <c r="C62" s="12" t="s">
        <v>56</v>
      </c>
      <c r="D62" s="13" t="s">
        <v>14</v>
      </c>
      <c r="E62" s="13" t="s">
        <v>14</v>
      </c>
      <c r="F62" s="13" t="s">
        <v>14</v>
      </c>
      <c r="G62" s="40">
        <f>VLOOKUP(B62,'[1]Brokers'!$C$8:$I$58,7,0)</f>
        <v>0</v>
      </c>
      <c r="H62" s="40">
        <f>VLOOKUP(B62,'[1]Brokers'!$C$8:$N$58,12,0)</f>
        <v>0</v>
      </c>
      <c r="I62" s="40">
        <f>VLOOKUP(B62,'[1]Brokers'!$C$8:$S$58,17,0)</f>
        <v>0</v>
      </c>
      <c r="J62" s="15">
        <f>VLOOKUP(B62,'[1]Brokers'!$C$8:$X$58,22,0)</f>
        <v>0</v>
      </c>
      <c r="K62" s="15">
        <v>0</v>
      </c>
      <c r="L62" s="15">
        <f>VLOOKUP(B62,'[1]Brokers'!$C$8:$AC$58,27,0)</f>
        <v>0</v>
      </c>
      <c r="M62" s="23">
        <f>VLOOKUP(B62,'[1]Brokers'!$C$8:$AE$58,29,0)</f>
        <v>0</v>
      </c>
      <c r="N62" s="23">
        <v>0</v>
      </c>
      <c r="O62" s="27">
        <f t="shared" si="2"/>
        <v>0</v>
      </c>
      <c r="R62" s="19"/>
    </row>
    <row r="63" spans="1:18" ht="15">
      <c r="A63" s="26">
        <v>48</v>
      </c>
      <c r="B63" s="11" t="s">
        <v>57</v>
      </c>
      <c r="C63" s="12" t="s">
        <v>58</v>
      </c>
      <c r="D63" s="13" t="s">
        <v>14</v>
      </c>
      <c r="E63" s="14"/>
      <c r="F63" s="14"/>
      <c r="G63" s="40">
        <f>VLOOKUP(B63,'[1]Brokers'!$C$8:$I$58,7,0)</f>
        <v>0</v>
      </c>
      <c r="H63" s="40">
        <f>VLOOKUP(B63,'[1]Brokers'!$C$8:$N$58,12,0)</f>
        <v>0</v>
      </c>
      <c r="I63" s="40">
        <f>VLOOKUP(B63,'[1]Brokers'!$C$8:$S$58,17,0)</f>
        <v>0</v>
      </c>
      <c r="J63" s="15">
        <f>VLOOKUP(B63,'[1]Brokers'!$C$8:$X$58,22,0)</f>
        <v>0</v>
      </c>
      <c r="K63" s="15">
        <v>0</v>
      </c>
      <c r="L63" s="15">
        <f>VLOOKUP(B63,'[1]Brokers'!$C$8:$AC$58,27,0)</f>
        <v>0</v>
      </c>
      <c r="M63" s="23">
        <f>VLOOKUP(B63,'[1]Brokers'!$C$8:$AE$58,29,0)</f>
        <v>0</v>
      </c>
      <c r="N63" s="23">
        <v>0</v>
      </c>
      <c r="O63" s="27">
        <f t="shared" si="2"/>
        <v>0</v>
      </c>
      <c r="R63" s="19"/>
    </row>
    <row r="64" spans="1:18" ht="15">
      <c r="A64" s="26">
        <v>49</v>
      </c>
      <c r="B64" s="11" t="s">
        <v>95</v>
      </c>
      <c r="C64" s="12" t="s">
        <v>102</v>
      </c>
      <c r="D64" s="13" t="s">
        <v>14</v>
      </c>
      <c r="E64" s="14"/>
      <c r="F64" s="14"/>
      <c r="G64" s="40">
        <f>VLOOKUP(B64,'[1]Brokers'!$C$8:$I$58,7,0)</f>
        <v>0</v>
      </c>
      <c r="H64" s="40">
        <f>VLOOKUP(B64,'[1]Brokers'!$C$8:$N$58,12,0)</f>
        <v>0</v>
      </c>
      <c r="I64" s="40">
        <f>VLOOKUP(B64,'[1]Brokers'!$C$8:$S$58,17,0)</f>
        <v>0</v>
      </c>
      <c r="J64" s="15">
        <f>VLOOKUP(B64,'[1]Brokers'!$C$8:$X$58,22,0)</f>
        <v>0</v>
      </c>
      <c r="K64" s="15">
        <v>0</v>
      </c>
      <c r="L64" s="15">
        <f>VLOOKUP(B64,'[1]Brokers'!$C$8:$AC$58,27,0)</f>
        <v>0</v>
      </c>
      <c r="M64" s="23">
        <f>VLOOKUP(B64,'[1]Brokers'!$C$8:$AE$58,29,0)</f>
        <v>0</v>
      </c>
      <c r="N64" s="23">
        <v>0</v>
      </c>
      <c r="O64" s="27">
        <f t="shared" si="2"/>
        <v>0</v>
      </c>
      <c r="R64" s="19"/>
    </row>
    <row r="65" spans="1:18" ht="15">
      <c r="A65" s="26">
        <v>50</v>
      </c>
      <c r="B65" s="11" t="s">
        <v>124</v>
      </c>
      <c r="C65" s="12" t="s">
        <v>123</v>
      </c>
      <c r="D65" s="13" t="s">
        <v>14</v>
      </c>
      <c r="E65" s="13"/>
      <c r="F65" s="14"/>
      <c r="G65" s="40">
        <f>VLOOKUP(B65,'[1]Brokers'!$C$8:$I$58,7,0)</f>
        <v>0</v>
      </c>
      <c r="H65" s="40">
        <f>VLOOKUP(B65,'[1]Brokers'!$C$8:$N$58,12,0)</f>
        <v>0</v>
      </c>
      <c r="I65" s="40">
        <f>VLOOKUP(B65,'[1]Brokers'!$C$8:$S$58,17,0)</f>
        <v>0</v>
      </c>
      <c r="J65" s="15">
        <f>VLOOKUP(B65,'[1]Brokers'!$C$8:$X$58,22,0)</f>
        <v>0</v>
      </c>
      <c r="K65" s="15">
        <v>0</v>
      </c>
      <c r="L65" s="15">
        <f>VLOOKUP(B65,'[1]Brokers'!$C$8:$AC$58,27,0)</f>
        <v>0</v>
      </c>
      <c r="M65" s="23">
        <f>VLOOKUP(B65,'[1]Brokers'!$C$8:$AE$58,29,0)</f>
        <v>0</v>
      </c>
      <c r="N65" s="23">
        <v>0</v>
      </c>
      <c r="O65" s="27">
        <f t="shared" si="2"/>
        <v>0</v>
      </c>
      <c r="R65" s="19"/>
    </row>
    <row r="66" spans="1:18" ht="13.5" customHeight="1">
      <c r="A66" s="26">
        <v>51</v>
      </c>
      <c r="B66" s="11" t="s">
        <v>116</v>
      </c>
      <c r="C66" s="12" t="s">
        <v>117</v>
      </c>
      <c r="D66" s="13" t="s">
        <v>14</v>
      </c>
      <c r="E66" s="14"/>
      <c r="F66" s="14"/>
      <c r="G66" s="40">
        <f>VLOOKUP(B66,'[1]Brokers'!$C$8:$I$58,7,0)</f>
        <v>0</v>
      </c>
      <c r="H66" s="40">
        <f>VLOOKUP(B66,'[1]Brokers'!$C$8:$N$58,12,0)</f>
        <v>0</v>
      </c>
      <c r="I66" s="40">
        <f>VLOOKUP(B66,'[1]Brokers'!$C$8:$S$58,17,0)</f>
        <v>0</v>
      </c>
      <c r="J66" s="15">
        <f>VLOOKUP(B66,'[1]Brokers'!$C$8:$X$58,22,0)</f>
        <v>0</v>
      </c>
      <c r="K66" s="15"/>
      <c r="L66" s="15">
        <f>VLOOKUP(B66,'[1]Brokers'!$C$8:$AC$58,27,0)</f>
        <v>0</v>
      </c>
      <c r="M66" s="23">
        <f>VLOOKUP(B66,'[1]Brokers'!$C$8:$AE$58,29,0)</f>
        <v>0</v>
      </c>
      <c r="N66" s="23">
        <v>0</v>
      </c>
      <c r="O66" s="27">
        <f t="shared" si="2"/>
        <v>0</v>
      </c>
      <c r="R66" s="19"/>
    </row>
    <row r="67" spans="1:16" ht="16.5" customHeight="1" thickBot="1">
      <c r="A67" s="49" t="s">
        <v>6</v>
      </c>
      <c r="B67" s="50"/>
      <c r="C67" s="51"/>
      <c r="D67" s="28">
        <f>COUNTA(D16:D66)</f>
        <v>51</v>
      </c>
      <c r="E67" s="28">
        <f>COUNTA(E16:E66)</f>
        <v>20</v>
      </c>
      <c r="F67" s="28">
        <f>COUNTA(F16:F66)</f>
        <v>18</v>
      </c>
      <c r="G67" s="41">
        <v>20999999942</v>
      </c>
      <c r="H67" s="41">
        <v>20000000000</v>
      </c>
      <c r="I67" s="41">
        <v>18000000000</v>
      </c>
      <c r="J67" s="32">
        <v>23555837097.22</v>
      </c>
      <c r="K67" s="29">
        <f>SUM(K16:K66)</f>
        <v>0</v>
      </c>
      <c r="L67" s="32">
        <v>10147174960</v>
      </c>
      <c r="M67" s="35">
        <v>92703011999.22</v>
      </c>
      <c r="N67" s="29">
        <v>240989589560.06</v>
      </c>
      <c r="O67" s="30">
        <f>SUM(O16:O66)</f>
        <v>1</v>
      </c>
      <c r="P67" s="18"/>
    </row>
    <row r="68" spans="10:16" ht="15">
      <c r="J68" s="2" t="s">
        <v>114</v>
      </c>
      <c r="M68" s="20"/>
      <c r="O68" s="19"/>
      <c r="P68" s="18"/>
    </row>
    <row r="69" spans="2:16" ht="27.6" customHeight="1">
      <c r="B69" s="43" t="s">
        <v>90</v>
      </c>
      <c r="C69" s="43"/>
      <c r="D69" s="43"/>
      <c r="E69" s="43"/>
      <c r="F69" s="43"/>
      <c r="G69" s="42" t="s">
        <v>114</v>
      </c>
      <c r="H69" s="37"/>
      <c r="I69" s="37"/>
      <c r="K69" s="21"/>
      <c r="L69" s="21"/>
      <c r="M69" s="19"/>
      <c r="P69" s="18"/>
    </row>
    <row r="70" spans="3:16" ht="27.6" customHeight="1">
      <c r="C70" s="44"/>
      <c r="D70" s="44"/>
      <c r="E70" s="44"/>
      <c r="F70" s="44"/>
      <c r="G70" s="38"/>
      <c r="H70" s="38"/>
      <c r="I70" s="38"/>
      <c r="M70" s="19"/>
      <c r="N70" s="19"/>
      <c r="P70" s="18"/>
    </row>
    <row r="71" spans="10:16" ht="15">
      <c r="J71" s="31"/>
      <c r="L71" s="1"/>
      <c r="M71" s="4"/>
      <c r="O71" s="18"/>
      <c r="P71" s="1"/>
    </row>
    <row r="72" spans="14:16" ht="15">
      <c r="N72" s="4"/>
      <c r="P72" s="18"/>
    </row>
    <row r="74" ht="15">
      <c r="N74" s="33"/>
    </row>
    <row r="75" ht="15">
      <c r="N75" s="33"/>
    </row>
    <row r="76" ht="15">
      <c r="N76" s="33">
        <f>VLOOKUP(B16,'[2]Brokers'!$B$7:$H$61,7,0)</f>
        <v>3548165879.39</v>
      </c>
    </row>
    <row r="77" ht="15">
      <c r="N77" s="34"/>
    </row>
    <row r="125" ht="15">
      <c r="M125" s="19"/>
    </row>
  </sheetData>
  <autoFilter ref="A15:P67"/>
  <mergeCells count="16">
    <mergeCell ref="N14:N15"/>
    <mergeCell ref="O14:O15"/>
    <mergeCell ref="D9:L9"/>
    <mergeCell ref="M11:O11"/>
    <mergeCell ref="A12:A15"/>
    <mergeCell ref="B12:B15"/>
    <mergeCell ref="C12:C15"/>
    <mergeCell ref="D12:F14"/>
    <mergeCell ref="N12:O13"/>
    <mergeCell ref="G12:M13"/>
    <mergeCell ref="B69:F69"/>
    <mergeCell ref="C70:F70"/>
    <mergeCell ref="M14:M15"/>
    <mergeCell ref="J14:L14"/>
    <mergeCell ref="A67:C67"/>
    <mergeCell ref="G14:I14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69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2022-08-17T01:14:48Z</cp:lastPrinted>
  <dcterms:created xsi:type="dcterms:W3CDTF">2017-06-09T07:51:20Z</dcterms:created>
  <dcterms:modified xsi:type="dcterms:W3CDTF">2023-05-11T08:01:11Z</dcterms:modified>
  <cp:category/>
  <cp:version/>
  <cp:contentType/>
  <cp:contentStatus/>
</cp:coreProperties>
</file>