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20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N67" i="1" l="1"/>
  <c r="H19" i="1"/>
  <c r="H25" i="1"/>
  <c r="H18" i="1"/>
  <c r="H16" i="1"/>
  <c r="H23" i="1"/>
  <c r="H17" i="1"/>
  <c r="H22" i="1"/>
  <c r="H49" i="1"/>
  <c r="H21" i="1"/>
  <c r="H28" i="1"/>
  <c r="H27" i="1"/>
  <c r="H26" i="1"/>
  <c r="H38" i="1"/>
  <c r="H24" i="1"/>
  <c r="H37" i="1"/>
  <c r="H39" i="1"/>
  <c r="H42" i="1"/>
  <c r="H35" i="1"/>
  <c r="H32" i="1"/>
  <c r="H34" i="1"/>
  <c r="H53" i="1"/>
  <c r="H43" i="1"/>
  <c r="H45" i="1"/>
  <c r="H30" i="1"/>
  <c r="H31" i="1"/>
  <c r="H41" i="1"/>
  <c r="H48" i="1"/>
  <c r="H36" i="1"/>
  <c r="H55" i="1"/>
  <c r="H29" i="1"/>
  <c r="H57" i="1"/>
  <c r="H40" i="1"/>
  <c r="H58" i="1"/>
  <c r="H56" i="1"/>
  <c r="H50" i="1"/>
  <c r="H54" i="1"/>
  <c r="H46" i="1"/>
  <c r="H59" i="1"/>
  <c r="H44" i="1"/>
  <c r="H60" i="1"/>
  <c r="H51" i="1"/>
  <c r="H61" i="1"/>
  <c r="H47" i="1"/>
  <c r="H52" i="1"/>
  <c r="H62" i="1"/>
  <c r="H63" i="1"/>
  <c r="H64" i="1"/>
  <c r="H65" i="1"/>
  <c r="H66" i="1"/>
  <c r="H33" i="1"/>
  <c r="H67" i="1"/>
  <c r="H20" i="1"/>
  <c r="G19" i="1" l="1"/>
  <c r="G25" i="1"/>
  <c r="G18" i="1"/>
  <c r="G16" i="1"/>
  <c r="G23" i="1"/>
  <c r="G17" i="1"/>
  <c r="G22" i="1"/>
  <c r="G49" i="1"/>
  <c r="G21" i="1"/>
  <c r="G28" i="1"/>
  <c r="G27" i="1"/>
  <c r="G26" i="1"/>
  <c r="G38" i="1"/>
  <c r="G24" i="1"/>
  <c r="G37" i="1"/>
  <c r="G39" i="1"/>
  <c r="G42" i="1"/>
  <c r="G35" i="1"/>
  <c r="G32" i="1"/>
  <c r="G34" i="1"/>
  <c r="G53" i="1"/>
  <c r="G43" i="1"/>
  <c r="G45" i="1"/>
  <c r="G30" i="1"/>
  <c r="G31" i="1"/>
  <c r="G41" i="1"/>
  <c r="G48" i="1"/>
  <c r="G36" i="1"/>
  <c r="G55" i="1"/>
  <c r="G29" i="1"/>
  <c r="G57" i="1"/>
  <c r="G40" i="1"/>
  <c r="G58" i="1"/>
  <c r="G56" i="1"/>
  <c r="G50" i="1"/>
  <c r="G54" i="1"/>
  <c r="G46" i="1"/>
  <c r="G59" i="1"/>
  <c r="G44" i="1"/>
  <c r="G60" i="1"/>
  <c r="G51" i="1"/>
  <c r="G61" i="1"/>
  <c r="G47" i="1"/>
  <c r="G52" i="1"/>
  <c r="G62" i="1"/>
  <c r="G63" i="1"/>
  <c r="G64" i="1"/>
  <c r="G65" i="1"/>
  <c r="G66" i="1"/>
  <c r="G33" i="1"/>
  <c r="G67" i="1"/>
  <c r="G20" i="1"/>
  <c r="A68" i="1" l="1"/>
  <c r="A67" i="1"/>
  <c r="J20" i="1" l="1"/>
  <c r="J25" i="1"/>
  <c r="J18" i="1"/>
  <c r="J17" i="1"/>
  <c r="J16" i="1"/>
  <c r="J23" i="1"/>
  <c r="J22" i="1"/>
  <c r="J49" i="1"/>
  <c r="J21" i="1"/>
  <c r="J28" i="1"/>
  <c r="J27" i="1"/>
  <c r="J26" i="1"/>
  <c r="J38" i="1"/>
  <c r="J37" i="1"/>
  <c r="J24" i="1"/>
  <c r="J42" i="1"/>
  <c r="J35" i="1"/>
  <c r="J32" i="1"/>
  <c r="J34" i="1"/>
  <c r="J39" i="1"/>
  <c r="J45" i="1"/>
  <c r="J43" i="1"/>
  <c r="J30" i="1"/>
  <c r="J53" i="1"/>
  <c r="J31" i="1"/>
  <c r="J41" i="1"/>
  <c r="J48" i="1"/>
  <c r="J55" i="1"/>
  <c r="J36" i="1"/>
  <c r="J57" i="1"/>
  <c r="J40" i="1"/>
  <c r="J56" i="1"/>
  <c r="J54" i="1"/>
  <c r="J59" i="1"/>
  <c r="J29" i="1"/>
  <c r="J50" i="1"/>
  <c r="J46" i="1"/>
  <c r="J60" i="1"/>
  <c r="J61" i="1"/>
  <c r="J51" i="1"/>
  <c r="J47" i="1"/>
  <c r="J62" i="1"/>
  <c r="J63" i="1"/>
  <c r="J19" i="1"/>
  <c r="I64" i="1"/>
  <c r="I52" i="1"/>
  <c r="I65" i="1"/>
  <c r="I66" i="1"/>
  <c r="I33" i="1"/>
  <c r="I58" i="1"/>
  <c r="I44" i="1"/>
  <c r="M44" i="1" s="1"/>
  <c r="N44" i="1" s="1"/>
  <c r="I20" i="1"/>
  <c r="I25" i="1"/>
  <c r="I18" i="1"/>
  <c r="I17" i="1"/>
  <c r="I16" i="1"/>
  <c r="M16" i="1" s="1"/>
  <c r="N16" i="1" s="1"/>
  <c r="I23" i="1"/>
  <c r="I22" i="1"/>
  <c r="I49" i="1"/>
  <c r="I21" i="1"/>
  <c r="M21" i="1" s="1"/>
  <c r="N21" i="1" s="1"/>
  <c r="I28" i="1"/>
  <c r="I27" i="1"/>
  <c r="I26" i="1"/>
  <c r="I38" i="1"/>
  <c r="M38" i="1" s="1"/>
  <c r="N38" i="1" s="1"/>
  <c r="I37" i="1"/>
  <c r="I24" i="1"/>
  <c r="I42" i="1"/>
  <c r="I35" i="1"/>
  <c r="M35" i="1" s="1"/>
  <c r="N35" i="1" s="1"/>
  <c r="I32" i="1"/>
  <c r="I34" i="1"/>
  <c r="I39" i="1"/>
  <c r="I45" i="1"/>
  <c r="M45" i="1" s="1"/>
  <c r="N45" i="1" s="1"/>
  <c r="I43" i="1"/>
  <c r="I30" i="1"/>
  <c r="I53" i="1"/>
  <c r="I31" i="1"/>
  <c r="M31" i="1" s="1"/>
  <c r="N31" i="1" s="1"/>
  <c r="I41" i="1"/>
  <c r="I48" i="1"/>
  <c r="I55" i="1"/>
  <c r="I36" i="1"/>
  <c r="M36" i="1" s="1"/>
  <c r="N36" i="1" s="1"/>
  <c r="I57" i="1"/>
  <c r="I40" i="1"/>
  <c r="I56" i="1"/>
  <c r="I54" i="1"/>
  <c r="M54" i="1" s="1"/>
  <c r="N54" i="1" s="1"/>
  <c r="I59" i="1"/>
  <c r="I29" i="1"/>
  <c r="I50" i="1"/>
  <c r="I46" i="1"/>
  <c r="M46" i="1" s="1"/>
  <c r="N46" i="1" s="1"/>
  <c r="I60" i="1"/>
  <c r="I61" i="1"/>
  <c r="I51" i="1"/>
  <c r="I47" i="1"/>
  <c r="M47" i="1" s="1"/>
  <c r="N47" i="1" s="1"/>
  <c r="I62" i="1"/>
  <c r="I63" i="1"/>
  <c r="I19" i="1"/>
  <c r="M19" i="1" l="1"/>
  <c r="N19" i="1" s="1"/>
  <c r="M51" i="1"/>
  <c r="N51" i="1" s="1"/>
  <c r="M50" i="1"/>
  <c r="N50" i="1" s="1"/>
  <c r="M56" i="1"/>
  <c r="N56" i="1" s="1"/>
  <c r="M55" i="1"/>
  <c r="N55" i="1" s="1"/>
  <c r="M53" i="1"/>
  <c r="N53" i="1" s="1"/>
  <c r="M39" i="1"/>
  <c r="N39" i="1" s="1"/>
  <c r="M42" i="1"/>
  <c r="N42" i="1" s="1"/>
  <c r="M26" i="1"/>
  <c r="N26" i="1" s="1"/>
  <c r="M49" i="1"/>
  <c r="N49" i="1" s="1"/>
  <c r="M17" i="1"/>
  <c r="N17" i="1" s="1"/>
  <c r="M63" i="1"/>
  <c r="N63" i="1" s="1"/>
  <c r="M61" i="1"/>
  <c r="N61" i="1" s="1"/>
  <c r="M29" i="1"/>
  <c r="N29" i="1" s="1"/>
  <c r="M40" i="1"/>
  <c r="N40" i="1" s="1"/>
  <c r="M48" i="1"/>
  <c r="N48" i="1" s="1"/>
  <c r="M30" i="1"/>
  <c r="N30" i="1" s="1"/>
  <c r="M34" i="1"/>
  <c r="N34" i="1" s="1"/>
  <c r="M24" i="1"/>
  <c r="N24" i="1" s="1"/>
  <c r="M27" i="1"/>
  <c r="N27" i="1" s="1"/>
  <c r="M22" i="1"/>
  <c r="N22" i="1" s="1"/>
  <c r="M18" i="1"/>
  <c r="N18" i="1" s="1"/>
  <c r="M62" i="1"/>
  <c r="N62" i="1" s="1"/>
  <c r="M60" i="1"/>
  <c r="N60" i="1" s="1"/>
  <c r="M59" i="1"/>
  <c r="N59" i="1" s="1"/>
  <c r="M57" i="1"/>
  <c r="N57" i="1" s="1"/>
  <c r="M41" i="1"/>
  <c r="N41" i="1" s="1"/>
  <c r="M43" i="1"/>
  <c r="N43" i="1" s="1"/>
  <c r="M32" i="1"/>
  <c r="N32" i="1" s="1"/>
  <c r="M37" i="1"/>
  <c r="N37" i="1" s="1"/>
  <c r="M28" i="1"/>
  <c r="N28" i="1" s="1"/>
  <c r="M23" i="1"/>
  <c r="N23" i="1" s="1"/>
  <c r="M25" i="1"/>
  <c r="N25" i="1" s="1"/>
  <c r="J64" i="1"/>
  <c r="M64" i="1" s="1"/>
  <c r="N64" i="1" s="1"/>
  <c r="J52" i="1"/>
  <c r="M52" i="1" s="1"/>
  <c r="N52" i="1" s="1"/>
  <c r="J65" i="1"/>
  <c r="M65" i="1" s="1"/>
  <c r="N65" i="1" s="1"/>
  <c r="J66" i="1"/>
  <c r="M66" i="1" s="1"/>
  <c r="N66" i="1" s="1"/>
  <c r="J33" i="1"/>
  <c r="M33" i="1" s="1"/>
  <c r="N33" i="1" s="1"/>
  <c r="J58" i="1"/>
  <c r="M58" i="1" s="1"/>
  <c r="N58" i="1" s="1"/>
  <c r="M68" i="1"/>
  <c r="N68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D69" i="1" l="1"/>
  <c r="E69" i="1"/>
  <c r="F69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9" i="1"/>
  <c r="L69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3" i="2"/>
  <c r="N13" i="2" s="1"/>
  <c r="O13" i="2" s="1"/>
  <c r="M6" i="2"/>
  <c r="N6" i="2" s="1"/>
  <c r="O6" i="2" s="1"/>
  <c r="M10" i="2"/>
  <c r="N10" i="2" s="1"/>
  <c r="O10" i="2" s="1"/>
  <c r="M20" i="1"/>
  <c r="N20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9" i="1" l="1"/>
  <c r="H69" i="1"/>
  <c r="G69" i="1" l="1"/>
  <c r="I69" i="1" l="1"/>
  <c r="M69" i="1" l="1"/>
  <c r="N69" i="1" l="1"/>
  <c r="O57" i="1" s="1"/>
  <c r="O30" i="1" l="1"/>
  <c r="O37" i="1"/>
  <c r="O48" i="1"/>
  <c r="O45" i="1"/>
  <c r="O38" i="1"/>
  <c r="O56" i="1"/>
  <c r="O55" i="1"/>
  <c r="O54" i="1"/>
  <c r="O59" i="1"/>
  <c r="O17" i="1"/>
  <c r="O35" i="1"/>
  <c r="O25" i="1"/>
  <c r="O36" i="1"/>
  <c r="O44" i="1"/>
  <c r="O16" i="1"/>
  <c r="O53" i="1"/>
  <c r="O28" i="1"/>
  <c r="O62" i="1"/>
  <c r="O52" i="1"/>
  <c r="O22" i="1"/>
  <c r="O40" i="1"/>
  <c r="O31" i="1"/>
  <c r="O68" i="1"/>
  <c r="O33" i="1"/>
  <c r="O60" i="1"/>
  <c r="O64" i="1"/>
  <c r="O66" i="1"/>
  <c r="O32" i="1"/>
  <c r="O58" i="1"/>
  <c r="O39" i="1"/>
  <c r="O67" i="1"/>
  <c r="O34" i="1"/>
  <c r="O29" i="1"/>
  <c r="O51" i="1"/>
  <c r="O43" i="1"/>
  <c r="O26" i="1"/>
  <c r="O41" i="1"/>
  <c r="O61" i="1"/>
  <c r="O47" i="1"/>
  <c r="O20" i="1"/>
  <c r="O63" i="1"/>
  <c r="O46" i="1"/>
  <c r="O27" i="1"/>
  <c r="O19" i="1"/>
  <c r="O24" i="1"/>
  <c r="O50" i="1"/>
  <c r="O42" i="1"/>
  <c r="O18" i="1"/>
  <c r="O49" i="1"/>
  <c r="O65" i="1"/>
  <c r="O21" i="1"/>
  <c r="O23" i="1"/>
  <c r="O69" i="1" l="1"/>
</calcChain>
</file>

<file path=xl/sharedStrings.xml><?xml version="1.0" encoding="utf-8"?>
<sst xmlns="http://schemas.openxmlformats.org/spreadsheetml/2006/main" count="421" uniqueCount="145">
  <si>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</si>
  <si>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</si>
  <si>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</si>
  <si>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</si>
  <si>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</si>
  <si>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</si>
  <si>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</si>
  <si>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</si>
  <si>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</si>
  <si>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</si>
  <si>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</si>
  <si>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</si>
  <si>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</si>
  <si>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</si>
  <si>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</si>
  <si>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</si>
  <si>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</si>
  <si>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</si>
  <si>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</si>
  <si>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</si>
  <si>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</si>
  <si>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</si>
  <si>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</si>
  <si>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</si>
  <si>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</si>
  <si>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</si>
  <si>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</si>
  <si>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</si>
  <si>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</si>
  <si>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</si>
  <si>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</si>
  <si>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</si>
  <si>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</si>
  <si>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</si>
  <si>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</si>
  <si>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</si>
  <si>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</si>
  <si>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</si>
  <si>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</si>
  <si>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</si>
  <si>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</si>
  <si>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</si>
  <si>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</si>
  <si>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</si>
  <si>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</si>
  <si>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</si>
  <si>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</si>
  <si>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</si>
  <si>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</si>
  <si>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</si>
  <si>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</si>
  <si>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</si>
  <si>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</si>
  <si>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</si>
  <si>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</si>
  <si>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</si>
  <si>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</si>
  <si>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</si>
  <si>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</si>
  <si>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</si>
  <si>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</si>
  <si>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</si>
  <si>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</si>
  <si>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</si>
  <si>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</si>
  <si>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</si>
  <si>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</si>
  <si>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</si>
  <si>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</si>
  <si>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</si>
  <si>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</si>
  <si>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</si>
  <si>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</si>
  <si>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</si>
  <si>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</si>
  <si>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</si>
  <si>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</si>
  <si>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</si>
  <si>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</si>
  <si>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</si>
  <si>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</si>
  <si>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</si>
  <si>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</si>
  <si>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</si>
  <si>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</si>
  <si>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</si>
  <si>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</si>
  <si>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</si>
  <si>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</si>
  <si>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</si>
  <si>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</si>
  <si>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</si>
  <si>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</si>
  <si>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</si>
  <si>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</si>
  <si>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</si>
  <si>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</si>
  <si>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</si>
  <si>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</si>
  <si>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</si>
  <si>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</si>
  <si>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</si>
  <si>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</si>
  <si>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</si>
  <si>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</si>
  <si>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</si>
  <si>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</si>
  <si>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</si>
  <si>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</si>
  <si>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</si>
  <si>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</si>
  <si>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</si>
  <si>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</si>
  <si>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</si>
  <si>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</si>
  <si>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</si>
  <si>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</si>
  <si>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</si>
  <si>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</si>
  <si>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</si>
  <si>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</si>
  <si>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</si>
  <si>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</si>
  <si>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</si>
  <si>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</si>
  <si>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</si>
  <si>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</si>
  <si>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</si>
  <si>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</si>
  <si>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</si>
  <si>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</si>
  <si>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</si>
  <si>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</si>
  <si>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</si>
  <si>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</si>
  <si>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</si>
  <si>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"ИНВЕСКОР КАПИТАЛ ҮЦК" ХХК</t>
  </si>
  <si>
    <t>"ДИ СИ ЭФ ҮЦК" ХХК</t>
  </si>
  <si>
    <t>DOMI</t>
  </si>
  <si>
    <t>"ДОМИКС СЕК ҮЦК" ХХК</t>
  </si>
  <si>
    <t>MONH</t>
  </si>
  <si>
    <t>"MОНГОЛ ХУВЬЦАА" ХХК</t>
  </si>
  <si>
    <t xml:space="preserve">2020 оны 1 дүгээр сарын 31-ний байдлаар </t>
  </si>
  <si>
    <t>1-р сарын арилжааны дүн</t>
  </si>
  <si>
    <t>2020 оны арилжааны 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</si>
</sst>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</row>
        <row r="67">
          <cell r="B67" t="str">
            <v>нийт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</row>
        <row r="68">
          <cell r="B68" t="str">
            <v>нийт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M10">
            <v>6535600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M11">
            <v>1680000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M12">
            <v>86976200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M13">
            <v>1910800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M14">
            <v>90998600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M15">
            <v>405840600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M17">
            <v>13805200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M18">
            <v>1590000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M19">
            <v>10181200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M20">
            <v>17445400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M21">
            <v>46120200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M22">
            <v>68814000</v>
          </cell>
          <cell r="T22">
            <v>7865</v>
          </cell>
          <cell r="U22">
            <v>794094950</v>
          </cell>
          <cell r="V22">
            <v>11365</v>
          </cell>
          <cell r="W22">
            <v>1155784950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M24">
            <v>420000</v>
          </cell>
          <cell r="V24">
            <v>1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M26">
            <v>12067600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M28">
            <v>10287600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M29">
            <v>616000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M30">
            <v>8769800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M34">
            <v>112984400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M35">
            <v>2002400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M36">
            <v>35506600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>
            <v>18316118400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M38">
            <v>3266000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M39">
            <v>21990000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M42">
            <v>4500000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M43">
            <v>17212600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M44">
            <v>2000000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M45">
            <v>1000000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M46">
            <v>182523400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M48">
            <v>25298400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M49">
            <v>7689000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M51">
            <v>33740000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M52">
            <v>1000000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M54">
            <v>10618200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M55">
            <v>19707400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M56">
            <v>200000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M58">
            <v>164744600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M59">
            <v>1540000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M60">
            <v>2150000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M61">
            <v>170286000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M62">
            <v>22370400</v>
          </cell>
          <cell r="T62">
            <v>3501</v>
          </cell>
          <cell r="U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M63">
            <v>7280000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M64">
            <v>12418600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M66">
            <v>16352000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M67">
            <v>21442800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>
            <v>20000000000</v>
          </cell>
          <cell r="T68">
            <v>11366</v>
          </cell>
          <cell r="U68">
            <v>1155884950</v>
          </cell>
          <cell r="V68">
            <v>11366</v>
          </cell>
          <cell r="W68">
            <v>1155884950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W66">
            <v>55264</v>
          </cell>
        </row>
        <row r="67">
          <cell r="B67" t="str">
            <v>нийт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70" zoomScaleNormal="70" zoomScaleSheetLayoutView="70" workbookViewId="0">
      <pane xSplit="3" ySplit="15" topLeftCell="H16" activePane="bottomRight" state="frozen"/>
      <selection pane="topRight" activeCell="D1" sqref="D1"/>
      <selection pane="bottomLeft" activeCell="A16" sqref="A16"/>
      <selection pane="bottomRight" activeCell="O17" sqref="O17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142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143</v>
      </c>
      <c r="H12" s="50"/>
      <c r="I12" s="50"/>
      <c r="J12" s="50"/>
      <c r="K12" s="50"/>
      <c r="L12" s="50"/>
      <c r="M12" s="50"/>
      <c r="N12" s="52" t="s">
        <v>144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29</v>
      </c>
      <c r="C16" s="13" t="s">
        <v>30</v>
      </c>
      <c r="D16" s="14" t="s">
        <v>14</v>
      </c>
      <c r="E16" s="15" t="s">
        <v>14</v>
      </c>
      <c r="F16" s="15" t="s">
        <v>14</v>
      </c>
      <c r="G16" s="16">
        <f>VLOOKUP(B16,[5]Brokers!$B$9:$H$69,7,0)</f>
        <v>6368750987.21</v>
      </c>
      <c r="H16" s="16">
        <f>VLOOKUP(B16,[5]Brokers!$B$9:$W$69,20,0)</f>
        <v>0</v>
      </c>
      <c r="I16" s="16">
        <f>VLOOKUP(B16,[1]Brokers!$B$9:$R$69,17,0)</f>
        <v>0</v>
      </c>
      <c r="J16" s="16">
        <f>VLOOKUP(B16,[1]Brokers!$B$9:$M$69,12,0)</f>
        <v>0</v>
      </c>
      <c r="K16" s="16">
        <v>0</v>
      </c>
      <c r="L16" s="16">
        <v>0</v>
      </c>
      <c r="M16" s="27">
        <f>L16+I16+J16+H16+G16</f>
        <v>6368750987.21</v>
      </c>
      <c r="N16" s="33">
        <f>VLOOKUP(B16,Sheet1!$B$16:$N$68,12,0)</f>
        <v>6368750987.21</v>
      </c>
      <c r="O16" s="35">
        <f>N16/$N$69</f>
        <v>0.75264280502649528</v>
      </c>
      <c r="P16" s="25"/>
    </row>
    <row r="17" spans="1:17" x14ac:dyDescent="0.25">
      <c r="A17" s="34">
        <f>+A16+1</f>
        <v>2</v>
      </c>
      <c r="B17" s="12" t="s">
        <v>21</v>
      </c>
      <c r="C17" s="13" t="s">
        <v>22</v>
      </c>
      <c r="D17" s="14" t="s">
        <v>14</v>
      </c>
      <c r="E17" s="15" t="s">
        <v>14</v>
      </c>
      <c r="F17" s="15" t="s">
        <v>14</v>
      </c>
      <c r="G17" s="16">
        <f>VLOOKUP(B17,[5]Brokers!$B$9:$H$69,7,0)</f>
        <v>568398587.20000005</v>
      </c>
      <c r="H17" s="16">
        <f>VLOOKUP(B17,[5]Brokers!$B$9:$W$69,20,0)</f>
        <v>0</v>
      </c>
      <c r="I17" s="16">
        <f>VLOOKUP(B17,[1]Brokers!$B$9:$R$69,17,0)</f>
        <v>0</v>
      </c>
      <c r="J17" s="16">
        <f>VLOOKUP(B17,[1]Brokers!$B$9:$M$69,12,0)</f>
        <v>0</v>
      </c>
      <c r="K17" s="16">
        <v>0</v>
      </c>
      <c r="L17" s="16">
        <v>0</v>
      </c>
      <c r="M17" s="27">
        <f>L17+I17+J17+H17+G17</f>
        <v>568398587.20000005</v>
      </c>
      <c r="N17" s="33">
        <f>VLOOKUP(B17,Sheet1!$B$16:$N$68,12,0)</f>
        <v>568398587.20000005</v>
      </c>
      <c r="O17" s="35">
        <f>N17/$N$69</f>
        <v>6.7171900409112181E-2</v>
      </c>
      <c r="P17" s="25"/>
    </row>
    <row r="18" spans="1:17" x14ac:dyDescent="0.25">
      <c r="A18" s="34">
        <f t="shared" ref="A18:A68" si="0">+A17+1</f>
        <v>3</v>
      </c>
      <c r="B18" s="12" t="s">
        <v>12</v>
      </c>
      <c r="C18" s="13" t="s">
        <v>13</v>
      </c>
      <c r="D18" s="14" t="s">
        <v>14</v>
      </c>
      <c r="E18" s="15" t="s">
        <v>14</v>
      </c>
      <c r="F18" s="15" t="s">
        <v>14</v>
      </c>
      <c r="G18" s="16">
        <f>VLOOKUP(B18,[5]Brokers!$B$9:$H$69,7,0)</f>
        <v>221512609.47</v>
      </c>
      <c r="H18" s="16">
        <f>VLOOKUP(B18,[5]Brokers!$B$9:$W$69,20,0)</f>
        <v>0</v>
      </c>
      <c r="I18" s="16">
        <f>VLOOKUP(B18,[1]Brokers!$B$9:$R$69,17,0)</f>
        <v>0</v>
      </c>
      <c r="J18" s="16">
        <f>VLOOKUP(B18,[1]Brokers!$B$9:$M$69,12,0)</f>
        <v>0</v>
      </c>
      <c r="K18" s="16">
        <v>0</v>
      </c>
      <c r="L18" s="16">
        <v>0</v>
      </c>
      <c r="M18" s="27">
        <f>L18+I18+J18+H18+G18</f>
        <v>221512609.47</v>
      </c>
      <c r="N18" s="33">
        <f>VLOOKUP(B18,Sheet1!$B$16:$N$68,12,0)</f>
        <v>221512609.47</v>
      </c>
      <c r="O18" s="35">
        <f>N18/$N$69</f>
        <v>2.6177797196821392E-2</v>
      </c>
      <c r="P18" s="25"/>
    </row>
    <row r="19" spans="1:17" x14ac:dyDescent="0.25">
      <c r="A19" s="34">
        <f t="shared" si="0"/>
        <v>4</v>
      </c>
      <c r="B19" s="12" t="s">
        <v>19</v>
      </c>
      <c r="C19" s="13" t="s">
        <v>20</v>
      </c>
      <c r="D19" s="14" t="s">
        <v>14</v>
      </c>
      <c r="E19" s="15" t="s">
        <v>14</v>
      </c>
      <c r="F19" s="15" t="s">
        <v>14</v>
      </c>
      <c r="G19" s="16">
        <f>VLOOKUP(B19,[5]Brokers!$B$9:$H$69,7,0)</f>
        <v>210823666.06999999</v>
      </c>
      <c r="H19" s="16">
        <f>VLOOKUP(B19,[5]Brokers!$B$9:$W$69,20,0)</f>
        <v>0</v>
      </c>
      <c r="I19" s="16">
        <f>VLOOKUP(B19,[1]Brokers!$B$9:$R$69,17,0)</f>
        <v>0</v>
      </c>
      <c r="J19" s="16">
        <f>VLOOKUP(B19,[1]Brokers!$B$9:$M$69,12,0)</f>
        <v>0</v>
      </c>
      <c r="K19" s="16">
        <v>0</v>
      </c>
      <c r="L19" s="16">
        <v>0</v>
      </c>
      <c r="M19" s="27">
        <f>L19+I19+J19+H19+G19</f>
        <v>210823666.06999999</v>
      </c>
      <c r="N19" s="33">
        <f>VLOOKUP(B19,Sheet1!$B$16:$N$68,12,0)</f>
        <v>210823666.06999999</v>
      </c>
      <c r="O19" s="35">
        <f>N19/$N$69</f>
        <v>2.4914605032533343E-2</v>
      </c>
      <c r="P19" s="25"/>
    </row>
    <row r="20" spans="1:17" x14ac:dyDescent="0.25">
      <c r="A20" s="34">
        <f t="shared" si="0"/>
        <v>5</v>
      </c>
      <c r="B20" s="12" t="s">
        <v>25</v>
      </c>
      <c r="C20" s="13" t="s">
        <v>26</v>
      </c>
      <c r="D20" s="14" t="s">
        <v>14</v>
      </c>
      <c r="E20" s="15" t="s">
        <v>14</v>
      </c>
      <c r="F20" s="15"/>
      <c r="G20" s="16">
        <f>VLOOKUP(B20,[5]Brokers!$B$9:$H$69,7,0)</f>
        <v>171374262.84</v>
      </c>
      <c r="H20" s="16">
        <f>VLOOKUP(B20,[5]Brokers!$B$9:$W$69,20,0)</f>
        <v>0</v>
      </c>
      <c r="I20" s="16">
        <f>VLOOKUP(B20,[1]Brokers!$B$9:$R$69,17,0)</f>
        <v>0</v>
      </c>
      <c r="J20" s="16">
        <f>VLOOKUP(B20,[1]Brokers!$B$9:$M$69,12,0)</f>
        <v>0</v>
      </c>
      <c r="K20" s="16">
        <v>0</v>
      </c>
      <c r="L20" s="16">
        <v>0</v>
      </c>
      <c r="M20" s="27">
        <f>L20+I20+J20+H20+G20</f>
        <v>171374262.84</v>
      </c>
      <c r="N20" s="33">
        <f>VLOOKUP(B20,Sheet1!$B$16:$N$68,12,0)</f>
        <v>171374262.84</v>
      </c>
      <c r="O20" s="35">
        <f>N20/$N$69</f>
        <v>2.0252574822327944E-2</v>
      </c>
      <c r="P20" s="25"/>
    </row>
    <row r="21" spans="1:17" x14ac:dyDescent="0.25">
      <c r="A21" s="34">
        <f t="shared" si="0"/>
        <v>6</v>
      </c>
      <c r="B21" s="12" t="s">
        <v>27</v>
      </c>
      <c r="C21" s="13" t="s">
        <v>28</v>
      </c>
      <c r="D21" s="14" t="s">
        <v>14</v>
      </c>
      <c r="E21" s="15" t="s">
        <v>14</v>
      </c>
      <c r="F21" s="15" t="s">
        <v>14</v>
      </c>
      <c r="G21" s="16">
        <f>VLOOKUP(B21,[5]Brokers!$B$9:$H$69,7,0)</f>
        <v>141492099.42000002</v>
      </c>
      <c r="H21" s="16">
        <f>VLOOKUP(B21,[5]Brokers!$B$9:$W$69,20,0)</f>
        <v>0</v>
      </c>
      <c r="I21" s="16">
        <f>VLOOKUP(B21,[1]Brokers!$B$9:$R$69,17,0)</f>
        <v>0</v>
      </c>
      <c r="J21" s="16">
        <f>VLOOKUP(B21,[1]Brokers!$B$9:$M$69,12,0)</f>
        <v>0</v>
      </c>
      <c r="K21" s="16">
        <v>0</v>
      </c>
      <c r="L21" s="16">
        <v>0</v>
      </c>
      <c r="M21" s="27">
        <f>L21+I21+J21+H21+G21</f>
        <v>141492099.42000002</v>
      </c>
      <c r="N21" s="33">
        <f>VLOOKUP(B21,Sheet1!$B$16:$N$68,12,0)</f>
        <v>141492099.42000002</v>
      </c>
      <c r="O21" s="35">
        <f>N21/$N$69</f>
        <v>1.6721176697035323E-2</v>
      </c>
      <c r="P21" s="25"/>
    </row>
    <row r="22" spans="1:17" x14ac:dyDescent="0.25">
      <c r="A22" s="34">
        <f t="shared" si="0"/>
        <v>7</v>
      </c>
      <c r="B22" s="12" t="s">
        <v>41</v>
      </c>
      <c r="C22" s="13" t="s">
        <v>42</v>
      </c>
      <c r="D22" s="14" t="s">
        <v>14</v>
      </c>
      <c r="E22" s="14" t="s">
        <v>14</v>
      </c>
      <c r="F22" s="15"/>
      <c r="G22" s="16">
        <f>VLOOKUP(B22,[5]Brokers!$B$9:$H$69,7,0)</f>
        <v>130262126.71000001</v>
      </c>
      <c r="H22" s="16">
        <f>VLOOKUP(B22,[5]Brokers!$B$9:$W$69,20,0)</f>
        <v>0</v>
      </c>
      <c r="I22" s="16">
        <f>VLOOKUP(B22,[1]Brokers!$B$9:$R$69,17,0)</f>
        <v>0</v>
      </c>
      <c r="J22" s="16">
        <f>VLOOKUP(B22,[1]Brokers!$B$9:$M$69,12,0)</f>
        <v>0</v>
      </c>
      <c r="K22" s="16">
        <v>0</v>
      </c>
      <c r="L22" s="16">
        <v>0</v>
      </c>
      <c r="M22" s="27">
        <f>L22+I22+J22+H22+G22</f>
        <v>130262126.71000001</v>
      </c>
      <c r="N22" s="33">
        <f>VLOOKUP(B22,Sheet1!$B$16:$N$68,12,0)</f>
        <v>130262126.71000001</v>
      </c>
      <c r="O22" s="35">
        <f>N22/$N$69</f>
        <v>1.5394047063956657E-2</v>
      </c>
      <c r="P22" s="25"/>
    </row>
    <row r="23" spans="1:17" x14ac:dyDescent="0.25">
      <c r="A23" s="34">
        <f t="shared" si="0"/>
        <v>8</v>
      </c>
      <c r="B23" s="12" t="s">
        <v>23</v>
      </c>
      <c r="C23" s="13" t="s">
        <v>24</v>
      </c>
      <c r="D23" s="14" t="s">
        <v>14</v>
      </c>
      <c r="E23" s="15" t="s">
        <v>14</v>
      </c>
      <c r="F23" s="15"/>
      <c r="G23" s="16">
        <f>VLOOKUP(B23,[5]Brokers!$B$9:$H$69,7,0)</f>
        <v>112143521.42</v>
      </c>
      <c r="H23" s="16">
        <f>VLOOKUP(B23,[5]Brokers!$B$9:$W$69,20,0)</f>
        <v>0</v>
      </c>
      <c r="I23" s="16">
        <f>VLOOKUP(B23,[1]Brokers!$B$9:$R$69,17,0)</f>
        <v>0</v>
      </c>
      <c r="J23" s="16">
        <f>VLOOKUP(B23,[1]Brokers!$B$9:$M$69,12,0)</f>
        <v>0</v>
      </c>
      <c r="K23" s="16">
        <v>0</v>
      </c>
      <c r="L23" s="16">
        <v>0</v>
      </c>
      <c r="M23" s="27">
        <f>L23+I23+J23+H23+G23</f>
        <v>112143521.42</v>
      </c>
      <c r="N23" s="33">
        <f>VLOOKUP(B23,Sheet1!$B$16:$N$68,12,0)</f>
        <v>112143521.42</v>
      </c>
      <c r="O23" s="35">
        <f>N23/$N$69</f>
        <v>1.3252836340532302E-2</v>
      </c>
      <c r="P23" s="25"/>
    </row>
    <row r="24" spans="1:17" x14ac:dyDescent="0.25">
      <c r="A24" s="34">
        <f t="shared" si="0"/>
        <v>9</v>
      </c>
      <c r="B24" s="12" t="s">
        <v>59</v>
      </c>
      <c r="C24" s="13" t="s">
        <v>60</v>
      </c>
      <c r="D24" s="14" t="s">
        <v>14</v>
      </c>
      <c r="E24" s="15"/>
      <c r="F24" s="15"/>
      <c r="G24" s="16">
        <f>VLOOKUP(B24,[5]Brokers!$B$9:$H$69,7,0)</f>
        <v>66773439.790000007</v>
      </c>
      <c r="H24" s="16">
        <f>VLOOKUP(B24,[5]Brokers!$B$9:$W$69,20,0)</f>
        <v>0</v>
      </c>
      <c r="I24" s="16">
        <f>VLOOKUP(B24,[1]Brokers!$B$9:$R$69,17,0)</f>
        <v>0</v>
      </c>
      <c r="J24" s="16">
        <f>VLOOKUP(B24,[1]Brokers!$B$9:$M$69,12,0)</f>
        <v>0</v>
      </c>
      <c r="K24" s="16">
        <v>0</v>
      </c>
      <c r="L24" s="16">
        <v>0</v>
      </c>
      <c r="M24" s="27">
        <f>L24+I24+J24+H24+G24</f>
        <v>66773439.790000007</v>
      </c>
      <c r="N24" s="33">
        <f>VLOOKUP(B24,Sheet1!$B$16:$N$68,12,0)</f>
        <v>66773439.790000007</v>
      </c>
      <c r="O24" s="35">
        <f>N24/$N$69</f>
        <v>7.8911154048479457E-3</v>
      </c>
      <c r="P24" s="25"/>
    </row>
    <row r="25" spans="1:17" s="26" customFormat="1" x14ac:dyDescent="0.25">
      <c r="A25" s="34">
        <f t="shared" si="0"/>
        <v>10</v>
      </c>
      <c r="B25" s="12" t="s">
        <v>133</v>
      </c>
      <c r="C25" s="13" t="s">
        <v>136</v>
      </c>
      <c r="D25" s="14" t="s">
        <v>14</v>
      </c>
      <c r="E25" s="14" t="s">
        <v>14</v>
      </c>
      <c r="F25" s="14"/>
      <c r="G25" s="16">
        <f>VLOOKUP(B25,[5]Brokers!$B$9:$H$69,7,0)</f>
        <v>62476454</v>
      </c>
      <c r="H25" s="16">
        <f>VLOOKUP(B25,[5]Brokers!$B$9:$W$69,20,0)</f>
        <v>0</v>
      </c>
      <c r="I25" s="16">
        <f>VLOOKUP(B25,[1]Brokers!$B$9:$R$69,17,0)</f>
        <v>0</v>
      </c>
      <c r="J25" s="16">
        <f>VLOOKUP(B25,[1]Brokers!$B$9:$M$69,12,0)</f>
        <v>0</v>
      </c>
      <c r="K25" s="16">
        <v>0</v>
      </c>
      <c r="L25" s="16">
        <v>0</v>
      </c>
      <c r="M25" s="27">
        <f>L25+I25+J25+H25+G25</f>
        <v>62476454</v>
      </c>
      <c r="N25" s="33">
        <f>VLOOKUP(B25,Sheet1!$B$16:$N$68,12,0)</f>
        <v>62476454</v>
      </c>
      <c r="O25" s="35">
        <f>N25/$N$69</f>
        <v>7.3833085452864019E-3</v>
      </c>
      <c r="P25" s="25"/>
      <c r="Q25" s="10"/>
    </row>
    <row r="26" spans="1:17" x14ac:dyDescent="0.25">
      <c r="A26" s="34">
        <f t="shared" si="0"/>
        <v>11</v>
      </c>
      <c r="B26" s="12" t="s">
        <v>15</v>
      </c>
      <c r="C26" s="13" t="s">
        <v>16</v>
      </c>
      <c r="D26" s="14" t="s">
        <v>14</v>
      </c>
      <c r="E26" s="15"/>
      <c r="F26" s="15" t="s">
        <v>14</v>
      </c>
      <c r="G26" s="16">
        <f>VLOOKUP(B26,[5]Brokers!$B$9:$H$69,7,0)</f>
        <v>46448968.979999997</v>
      </c>
      <c r="H26" s="16">
        <f>VLOOKUP(B26,[5]Brokers!$B$9:$W$69,20,0)</f>
        <v>0</v>
      </c>
      <c r="I26" s="16">
        <f>VLOOKUP(B26,[1]Brokers!$B$9:$R$69,17,0)</f>
        <v>0</v>
      </c>
      <c r="J26" s="16">
        <f>VLOOKUP(B26,[1]Brokers!$B$9:$M$69,12,0)</f>
        <v>0</v>
      </c>
      <c r="K26" s="16">
        <v>0</v>
      </c>
      <c r="L26" s="16">
        <v>0</v>
      </c>
      <c r="M26" s="27">
        <f>L26+I26+J26+H26+G26</f>
        <v>46448968.979999997</v>
      </c>
      <c r="N26" s="33">
        <f>VLOOKUP(B26,Sheet1!$B$16:$N$68,12,0)</f>
        <v>46448968.979999997</v>
      </c>
      <c r="O26" s="35">
        <f>N26/$N$69</f>
        <v>5.4892211006370012E-3</v>
      </c>
      <c r="P26" s="25"/>
    </row>
    <row r="27" spans="1:17" x14ac:dyDescent="0.25">
      <c r="A27" s="34">
        <f t="shared" si="0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VLOOKUP(B27,[5]Brokers!$B$9:$H$69,7,0)</f>
        <v>43482126.210000001</v>
      </c>
      <c r="H27" s="16">
        <f>VLOOKUP(B27,[5]Brokers!$B$9:$W$69,20,0)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>L27+I27+J27+H27+G27</f>
        <v>43482126.210000001</v>
      </c>
      <c r="N27" s="33">
        <f>VLOOKUP(B27,Sheet1!$B$16:$N$68,12,0)</f>
        <v>43482126.210000001</v>
      </c>
      <c r="O27" s="35">
        <f>N27/$N$69</f>
        <v>5.1386071625242179E-3</v>
      </c>
      <c r="P27" s="25"/>
    </row>
    <row r="28" spans="1:17" x14ac:dyDescent="0.25">
      <c r="A28" s="34">
        <f t="shared" si="0"/>
        <v>13</v>
      </c>
      <c r="B28" s="12" t="s">
        <v>79</v>
      </c>
      <c r="C28" s="13" t="s">
        <v>131</v>
      </c>
      <c r="D28" s="14" t="s">
        <v>14</v>
      </c>
      <c r="E28" s="15"/>
      <c r="F28" s="15"/>
      <c r="G28" s="16">
        <f>VLOOKUP(B28,[5]Brokers!$B$9:$H$69,7,0)</f>
        <v>36732142.609999999</v>
      </c>
      <c r="H28" s="16">
        <f>VLOOKUP(B28,[5]Brokers!$B$9:$W$69,20,0)</f>
        <v>0</v>
      </c>
      <c r="I28" s="16">
        <f>VLOOKUP(B28,[1]Brokers!$B$9:$R$69,17,0)</f>
        <v>0</v>
      </c>
      <c r="J28" s="16">
        <f>VLOOKUP(B28,[1]Brokers!$B$9:$M$69,12,0)</f>
        <v>0</v>
      </c>
      <c r="K28" s="16">
        <v>0</v>
      </c>
      <c r="L28" s="16">
        <v>0</v>
      </c>
      <c r="M28" s="27">
        <f>L28+I28+J28+H28+G28</f>
        <v>36732142.609999999</v>
      </c>
      <c r="N28" s="33">
        <f>VLOOKUP(B28,Sheet1!$B$16:$N$68,12,0)</f>
        <v>36732142.609999999</v>
      </c>
      <c r="O28" s="35">
        <f>N28/$N$69</f>
        <v>4.3409112562485018E-3</v>
      </c>
      <c r="P28" s="25"/>
    </row>
    <row r="29" spans="1:17" x14ac:dyDescent="0.25">
      <c r="A29" s="34">
        <f t="shared" si="0"/>
        <v>14</v>
      </c>
      <c r="B29" s="12" t="s">
        <v>57</v>
      </c>
      <c r="C29" s="13" t="s">
        <v>58</v>
      </c>
      <c r="D29" s="14" t="s">
        <v>14</v>
      </c>
      <c r="E29" s="15" t="s">
        <v>14</v>
      </c>
      <c r="F29" s="15" t="s">
        <v>14</v>
      </c>
      <c r="G29" s="16">
        <f>VLOOKUP(B29,[5]Brokers!$B$9:$H$69,7,0)</f>
        <v>31525448.699999999</v>
      </c>
      <c r="H29" s="16">
        <f>VLOOKUP(B29,[5]Brokers!$B$9:$W$69,20,0)</f>
        <v>0</v>
      </c>
      <c r="I29" s="16">
        <f>VLOOKUP(B29,[1]Brokers!$B$9:$R$69,17,0)</f>
        <v>0</v>
      </c>
      <c r="J29" s="16">
        <f>VLOOKUP(B29,[1]Brokers!$B$9:$M$69,12,0)</f>
        <v>0</v>
      </c>
      <c r="K29" s="16">
        <v>0</v>
      </c>
      <c r="L29" s="16">
        <v>0</v>
      </c>
      <c r="M29" s="27">
        <f>L29+I29+J29+H29+G29</f>
        <v>31525448.699999999</v>
      </c>
      <c r="N29" s="33">
        <f>VLOOKUP(B29,Sheet1!$B$16:$N$68,12,0)</f>
        <v>31525448.699999999</v>
      </c>
      <c r="O29" s="35">
        <f>N29/$N$69</f>
        <v>3.7255974031544441E-3</v>
      </c>
      <c r="P29" s="25"/>
    </row>
    <row r="30" spans="1:17" x14ac:dyDescent="0.25">
      <c r="A30" s="34">
        <f t="shared" si="0"/>
        <v>15</v>
      </c>
      <c r="B30" s="12" t="s">
        <v>45</v>
      </c>
      <c r="C30" s="13" t="s">
        <v>46</v>
      </c>
      <c r="D30" s="14" t="s">
        <v>14</v>
      </c>
      <c r="E30" s="15"/>
      <c r="F30" s="15"/>
      <c r="G30" s="16">
        <f>VLOOKUP(B30,[5]Brokers!$B$9:$H$69,7,0)</f>
        <v>30528655.030000001</v>
      </c>
      <c r="H30" s="16">
        <f>VLOOKUP(B30,[5]Brokers!$B$9:$W$69,20,0)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>L30+I30+J30+H30+G30</f>
        <v>30528655.030000001</v>
      </c>
      <c r="N30" s="33">
        <f>VLOOKUP(B30,Sheet1!$B$16:$N$68,12,0)</f>
        <v>30528655.030000001</v>
      </c>
      <c r="O30" s="35">
        <f>N30/$N$69</f>
        <v>3.6077988606571638E-3</v>
      </c>
      <c r="P30" s="25"/>
    </row>
    <row r="31" spans="1:17" x14ac:dyDescent="0.25">
      <c r="A31" s="34">
        <f t="shared" si="0"/>
        <v>16</v>
      </c>
      <c r="B31" s="12" t="s">
        <v>51</v>
      </c>
      <c r="C31" s="13" t="s">
        <v>52</v>
      </c>
      <c r="D31" s="14" t="s">
        <v>14</v>
      </c>
      <c r="E31" s="15"/>
      <c r="F31" s="15"/>
      <c r="G31" s="16">
        <f>VLOOKUP(B31,[5]Brokers!$B$9:$H$69,7,0)</f>
        <v>28429620</v>
      </c>
      <c r="H31" s="16">
        <f>VLOOKUP(B31,[5]Brokers!$B$9:$W$69,20,0)</f>
        <v>0</v>
      </c>
      <c r="I31" s="16">
        <f>VLOOKUP(B31,[1]Brokers!$B$9:$R$69,17,0)</f>
        <v>0</v>
      </c>
      <c r="J31" s="16">
        <f>VLOOKUP(B31,[1]Brokers!$B$9:$M$69,12,0)</f>
        <v>0</v>
      </c>
      <c r="K31" s="16">
        <v>0</v>
      </c>
      <c r="L31" s="16">
        <v>0</v>
      </c>
      <c r="M31" s="27">
        <f>L31+I31+J31+H31+G31</f>
        <v>28429620</v>
      </c>
      <c r="N31" s="33">
        <f>VLOOKUP(B31,Sheet1!$B$16:$N$68,12,0)</f>
        <v>28429620</v>
      </c>
      <c r="O31" s="35">
        <f>N31/$N$69</f>
        <v>3.3597402356613454E-3</v>
      </c>
      <c r="P31" s="25"/>
    </row>
    <row r="32" spans="1:17" x14ac:dyDescent="0.25">
      <c r="A32" s="34">
        <f t="shared" si="0"/>
        <v>17</v>
      </c>
      <c r="B32" s="12" t="s">
        <v>47</v>
      </c>
      <c r="C32" s="13" t="s">
        <v>48</v>
      </c>
      <c r="D32" s="14" t="s">
        <v>14</v>
      </c>
      <c r="E32" s="15"/>
      <c r="F32" s="15"/>
      <c r="G32" s="16">
        <f>VLOOKUP(B32,[5]Brokers!$B$9:$H$69,7,0)</f>
        <v>21421813.939999998</v>
      </c>
      <c r="H32" s="16">
        <f>VLOOKUP(B32,[5]Brokers!$B$9:$W$69,20,0)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>L32+I32+J32+H32+G32</f>
        <v>21421813.939999998</v>
      </c>
      <c r="N32" s="33">
        <f>VLOOKUP(B32,Sheet1!$B$16:$N$68,12,0)</f>
        <v>21421813.939999998</v>
      </c>
      <c r="O32" s="35">
        <f>N32/$N$69</f>
        <v>2.5315755263372879E-3</v>
      </c>
      <c r="P32" s="25"/>
    </row>
    <row r="33" spans="1:17" x14ac:dyDescent="0.25">
      <c r="A33" s="34">
        <f t="shared" si="0"/>
        <v>18</v>
      </c>
      <c r="B33" s="12" t="s">
        <v>75</v>
      </c>
      <c r="C33" s="13" t="s">
        <v>76</v>
      </c>
      <c r="D33" s="14" t="s">
        <v>14</v>
      </c>
      <c r="E33" s="15"/>
      <c r="F33" s="15"/>
      <c r="G33" s="16">
        <f>VLOOKUP(B33,[5]Brokers!$B$9:$H$69,7,0)</f>
        <v>20662912.690000001</v>
      </c>
      <c r="H33" s="16">
        <f>VLOOKUP(B33,[5]Brokers!$B$9:$W$69,20,0)</f>
        <v>0</v>
      </c>
      <c r="I33" s="16">
        <f>VLOOKUP(B33,[1]Brokers!$B$9:$R$69,17,0)</f>
        <v>0</v>
      </c>
      <c r="J33" s="16">
        <f>VLOOKUP(B33,[2]Brokers!$B$9:$M$69,12,0)</f>
        <v>0</v>
      </c>
      <c r="K33" s="16">
        <v>0</v>
      </c>
      <c r="L33" s="16">
        <v>0</v>
      </c>
      <c r="M33" s="27">
        <f>L33+I33+J33+H33+G33</f>
        <v>20662912.690000001</v>
      </c>
      <c r="N33" s="33">
        <f>VLOOKUP(B33,Sheet1!$B$16:$N$68,12,0)</f>
        <v>20662912.690000001</v>
      </c>
      <c r="O33" s="35">
        <f>N33/$N$69</f>
        <v>2.4418905054147894E-3</v>
      </c>
      <c r="P33" s="25"/>
    </row>
    <row r="34" spans="1:17" x14ac:dyDescent="0.25">
      <c r="A34" s="34">
        <f t="shared" si="0"/>
        <v>19</v>
      </c>
      <c r="B34" s="12" t="s">
        <v>35</v>
      </c>
      <c r="C34" s="13" t="s">
        <v>36</v>
      </c>
      <c r="D34" s="14" t="s">
        <v>14</v>
      </c>
      <c r="E34" s="15" t="s">
        <v>14</v>
      </c>
      <c r="F34" s="15"/>
      <c r="G34" s="16">
        <f>VLOOKUP(B34,[5]Brokers!$B$9:$H$69,7,0)</f>
        <v>14837415.119999999</v>
      </c>
      <c r="H34" s="16">
        <f>VLOOKUP(B34,[5]Brokers!$B$9:$W$69,20,0)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>L34+I34+J34+H34+G34</f>
        <v>14837415.119999999</v>
      </c>
      <c r="N34" s="33">
        <f>VLOOKUP(B34,Sheet1!$B$16:$N$68,12,0)</f>
        <v>14837415.119999999</v>
      </c>
      <c r="O34" s="35">
        <f>N34/$N$69</f>
        <v>1.753448008516259E-3</v>
      </c>
      <c r="P34" s="25"/>
    </row>
    <row r="35" spans="1:17" x14ac:dyDescent="0.25">
      <c r="A35" s="34">
        <f t="shared" si="0"/>
        <v>20</v>
      </c>
      <c r="B35" s="12" t="s">
        <v>106</v>
      </c>
      <c r="C35" s="13" t="s">
        <v>107</v>
      </c>
      <c r="D35" s="14" t="s">
        <v>14</v>
      </c>
      <c r="E35" s="15"/>
      <c r="F35" s="15"/>
      <c r="G35" s="16">
        <f>VLOOKUP(B35,[5]Brokers!$B$9:$H$69,7,0)</f>
        <v>13773081.52</v>
      </c>
      <c r="H35" s="16">
        <f>VLOOKUP(B35,[5]Brokers!$B$9:$W$69,20,0)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>L35+I35+J35+H35+G35</f>
        <v>13773081.52</v>
      </c>
      <c r="N35" s="33">
        <f>VLOOKUP(B35,Sheet1!$B$16:$N$68,12,0)</f>
        <v>13773081.52</v>
      </c>
      <c r="O35" s="35">
        <f>N35/$N$69</f>
        <v>1.6276677687492031E-3</v>
      </c>
      <c r="P35" s="25"/>
    </row>
    <row r="36" spans="1:17" x14ac:dyDescent="0.25">
      <c r="A36" s="34">
        <f t="shared" si="0"/>
        <v>21</v>
      </c>
      <c r="B36" s="12" t="s">
        <v>53</v>
      </c>
      <c r="C36" s="13" t="s">
        <v>54</v>
      </c>
      <c r="D36" s="14" t="s">
        <v>14</v>
      </c>
      <c r="E36" s="15"/>
      <c r="F36" s="15"/>
      <c r="G36" s="16">
        <f>VLOOKUP(B36,[5]Brokers!$B$9:$H$69,7,0)</f>
        <v>11994285.959999999</v>
      </c>
      <c r="H36" s="16">
        <f>VLOOKUP(B36,[5]Brokers!$B$9:$W$69,20,0)</f>
        <v>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>L36+I36+J36+H36+G36</f>
        <v>11994285.959999999</v>
      </c>
      <c r="N36" s="33">
        <f>VLOOKUP(B36,Sheet1!$B$16:$N$68,12,0)</f>
        <v>11994285.959999999</v>
      </c>
      <c r="O36" s="35">
        <f>N36/$N$69</f>
        <v>1.4174542304061736E-3</v>
      </c>
      <c r="P36" s="25"/>
    </row>
    <row r="37" spans="1:17" x14ac:dyDescent="0.25">
      <c r="A37" s="34">
        <f t="shared" si="0"/>
        <v>22</v>
      </c>
      <c r="B37" s="12" t="s">
        <v>80</v>
      </c>
      <c r="C37" s="13" t="s">
        <v>81</v>
      </c>
      <c r="D37" s="14" t="s">
        <v>14</v>
      </c>
      <c r="E37" s="15"/>
      <c r="F37" s="15"/>
      <c r="G37" s="16">
        <f>VLOOKUP(B37,[5]Brokers!$B$9:$H$69,7,0)</f>
        <v>11867997.800000001</v>
      </c>
      <c r="H37" s="16">
        <f>VLOOKUP(B37,[5]Brokers!$B$9:$W$69,20,0)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>L37+I37+J37+H37+G37</f>
        <v>11867997.800000001</v>
      </c>
      <c r="N37" s="33">
        <f>VLOOKUP(B37,Sheet1!$B$16:$N$68,12,0)</f>
        <v>11867997.800000001</v>
      </c>
      <c r="O37" s="35">
        <f>N37/$N$69</f>
        <v>1.4025298166278808E-3</v>
      </c>
      <c r="P37" s="25"/>
    </row>
    <row r="38" spans="1:17" x14ac:dyDescent="0.25">
      <c r="A38" s="34">
        <f t="shared" si="0"/>
        <v>23</v>
      </c>
      <c r="B38" s="12" t="s">
        <v>43</v>
      </c>
      <c r="C38" s="13" t="s">
        <v>44</v>
      </c>
      <c r="D38" s="14" t="s">
        <v>14</v>
      </c>
      <c r="E38" s="15" t="s">
        <v>14</v>
      </c>
      <c r="F38" s="15"/>
      <c r="G38" s="16">
        <f>VLOOKUP(B38,[5]Brokers!$B$9:$H$69,7,0)</f>
        <v>11086770</v>
      </c>
      <c r="H38" s="16">
        <f>VLOOKUP(B38,[5]Brokers!$B$9:$W$69,20,0)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>L38+I38+J38+H38+G38</f>
        <v>11086770</v>
      </c>
      <c r="N38" s="33">
        <f>VLOOKUP(B38,Sheet1!$B$16:$N$68,12,0)</f>
        <v>11086770</v>
      </c>
      <c r="O38" s="35">
        <f>N38/$N$69</f>
        <v>1.3102063007709259E-3</v>
      </c>
      <c r="P38" s="25"/>
    </row>
    <row r="39" spans="1:17" x14ac:dyDescent="0.25">
      <c r="A39" s="34">
        <f t="shared" si="0"/>
        <v>24</v>
      </c>
      <c r="B39" s="12" t="s">
        <v>132</v>
      </c>
      <c r="C39" s="13" t="s">
        <v>134</v>
      </c>
      <c r="D39" s="14" t="s">
        <v>14</v>
      </c>
      <c r="E39" s="15"/>
      <c r="F39" s="15"/>
      <c r="G39" s="16">
        <f>VLOOKUP(B39,[5]Brokers!$B$9:$H$69,7,0)</f>
        <v>9927892.3000000007</v>
      </c>
      <c r="H39" s="16">
        <f>VLOOKUP(B39,[5]Brokers!$B$9:$W$69,20,0)</f>
        <v>0</v>
      </c>
      <c r="I39" s="16">
        <f>VLOOKUP(B39,[1]Brokers!$B$9:$R$69,17,0)</f>
        <v>0</v>
      </c>
      <c r="J39" s="16">
        <f>VLOOKUP(B39,[1]Brokers!$B$9:$M$69,12,0)</f>
        <v>0</v>
      </c>
      <c r="K39" s="16">
        <v>0</v>
      </c>
      <c r="L39" s="16">
        <v>0</v>
      </c>
      <c r="M39" s="27">
        <f>L39+I39+J39+H39+G39</f>
        <v>9927892.3000000007</v>
      </c>
      <c r="N39" s="33">
        <f>VLOOKUP(B39,Sheet1!$B$16:$N$68,12,0)</f>
        <v>9927892.3000000007</v>
      </c>
      <c r="O39" s="35">
        <f>N39/$N$69</f>
        <v>1.173253079556549E-3</v>
      </c>
      <c r="P39" s="25"/>
      <c r="Q39" s="1"/>
    </row>
    <row r="40" spans="1:17" x14ac:dyDescent="0.25">
      <c r="A40" s="34">
        <f t="shared" si="0"/>
        <v>25</v>
      </c>
      <c r="B40" s="12" t="s">
        <v>73</v>
      </c>
      <c r="C40" s="13" t="s">
        <v>74</v>
      </c>
      <c r="D40" s="14" t="s">
        <v>14</v>
      </c>
      <c r="E40" s="15"/>
      <c r="F40" s="15"/>
      <c r="G40" s="16">
        <f>VLOOKUP(B40,[5]Brokers!$B$9:$H$69,7,0)</f>
        <v>8994993.6999999993</v>
      </c>
      <c r="H40" s="16">
        <f>VLOOKUP(B40,[5]Brokers!$B$9:$W$69,20,0)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>L40+I40+J40+H40+G40</f>
        <v>8994993.6999999993</v>
      </c>
      <c r="N40" s="33">
        <f>VLOOKUP(B40,Sheet1!$B$16:$N$68,12,0)</f>
        <v>8994993.6999999993</v>
      </c>
      <c r="O40" s="35">
        <f>N40/$N$69</f>
        <v>1.0630054940379194E-3</v>
      </c>
      <c r="P40" s="25"/>
    </row>
    <row r="41" spans="1:17" x14ac:dyDescent="0.25">
      <c r="A41" s="34">
        <f t="shared" si="0"/>
        <v>26</v>
      </c>
      <c r="B41" s="12" t="s">
        <v>55</v>
      </c>
      <c r="C41" s="13" t="s">
        <v>56</v>
      </c>
      <c r="D41" s="14" t="s">
        <v>14</v>
      </c>
      <c r="E41" s="15"/>
      <c r="F41" s="15"/>
      <c r="G41" s="16">
        <f>VLOOKUP(B41,[5]Brokers!$B$9:$H$69,7,0)</f>
        <v>8837555.3399999999</v>
      </c>
      <c r="H41" s="16">
        <f>VLOOKUP(B41,[5]Brokers!$B$9:$W$69,20,0)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>L41+I41+J41+H41+G41</f>
        <v>8837555.3399999999</v>
      </c>
      <c r="N41" s="33">
        <f>VLOOKUP(B41,Sheet1!$B$16:$N$68,12,0)</f>
        <v>8837555.3399999999</v>
      </c>
      <c r="O41" s="35">
        <f>N41/$N$69</f>
        <v>1.0443998287941161E-3</v>
      </c>
      <c r="P41" s="25"/>
    </row>
    <row r="42" spans="1:17" x14ac:dyDescent="0.25">
      <c r="A42" s="34">
        <f t="shared" si="0"/>
        <v>27</v>
      </c>
      <c r="B42" s="12" t="s">
        <v>94</v>
      </c>
      <c r="C42" s="13" t="s">
        <v>95</v>
      </c>
      <c r="D42" s="14" t="s">
        <v>14</v>
      </c>
      <c r="E42" s="15" t="s">
        <v>14</v>
      </c>
      <c r="F42" s="15" t="s">
        <v>14</v>
      </c>
      <c r="G42" s="16">
        <f>VLOOKUP(B42,[5]Brokers!$B$9:$H$69,7,0)</f>
        <v>8828387</v>
      </c>
      <c r="H42" s="16">
        <f>VLOOKUP(B42,[5]Brokers!$B$9:$W$69,20,0)</f>
        <v>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>L42+I42+J42+H42+G42</f>
        <v>8828387</v>
      </c>
      <c r="N42" s="33">
        <f>VLOOKUP(B42,Sheet1!$B$16:$N$68,12,0)</f>
        <v>8828387</v>
      </c>
      <c r="O42" s="35">
        <f>N42/$N$69</f>
        <v>1.0433163376749165E-3</v>
      </c>
      <c r="P42" s="25"/>
    </row>
    <row r="43" spans="1:17" x14ac:dyDescent="0.25">
      <c r="A43" s="34">
        <f t="shared" si="0"/>
        <v>28</v>
      </c>
      <c r="B43" s="12" t="s">
        <v>33</v>
      </c>
      <c r="C43" s="13" t="s">
        <v>34</v>
      </c>
      <c r="D43" s="14" t="s">
        <v>14</v>
      </c>
      <c r="E43" s="15"/>
      <c r="F43" s="15"/>
      <c r="G43" s="16">
        <f>VLOOKUP(B43,[5]Brokers!$B$9:$H$69,7,0)</f>
        <v>7679091</v>
      </c>
      <c r="H43" s="16">
        <f>VLOOKUP(B43,[5]Brokers!$B$9:$W$69,20,0)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>L43+I43+J43+H43+G43</f>
        <v>7679091</v>
      </c>
      <c r="N43" s="33">
        <f>VLOOKUP(B43,Sheet1!$B$16:$N$68,12,0)</f>
        <v>7679091</v>
      </c>
      <c r="O43" s="35">
        <f>N43/$N$69</f>
        <v>9.0749545741395472E-4</v>
      </c>
      <c r="P43" s="25"/>
    </row>
    <row r="44" spans="1:17" x14ac:dyDescent="0.25">
      <c r="A44" s="34">
        <f t="shared" si="0"/>
        <v>29</v>
      </c>
      <c r="B44" s="12" t="s">
        <v>138</v>
      </c>
      <c r="C44" s="13" t="s">
        <v>139</v>
      </c>
      <c r="D44" s="14" t="s">
        <v>14</v>
      </c>
      <c r="E44" s="15"/>
      <c r="F44" s="15"/>
      <c r="G44" s="16">
        <f>VLOOKUP(B44,[5]Brokers!$B$9:$H$69,7,0)</f>
        <v>7654851.4400000004</v>
      </c>
      <c r="H44" s="16">
        <f>VLOOKUP(B44,[5]Brokers!$B$9:$W$69,20,0)</f>
        <v>0</v>
      </c>
      <c r="I44" s="16">
        <f>VLOOKUP(B44,[1]Brokers!$B$9:$R$69,17,0)</f>
        <v>0</v>
      </c>
      <c r="J44" s="16"/>
      <c r="K44" s="16"/>
      <c r="L44" s="16"/>
      <c r="M44" s="27">
        <f>L44+I44+J44+H44+G44</f>
        <v>7654851.4400000004</v>
      </c>
      <c r="N44" s="33">
        <f>VLOOKUP(B44,Sheet1!$B$16:$N$68,12,0)</f>
        <v>7654851.4400000004</v>
      </c>
      <c r="O44" s="35">
        <f>N44/$N$69</f>
        <v>9.0463088781975241E-4</v>
      </c>
      <c r="P44" s="25"/>
    </row>
    <row r="45" spans="1:17" x14ac:dyDescent="0.25">
      <c r="A45" s="34">
        <f t="shared" si="0"/>
        <v>30</v>
      </c>
      <c r="B45" s="12" t="s">
        <v>69</v>
      </c>
      <c r="C45" s="13" t="s">
        <v>70</v>
      </c>
      <c r="D45" s="14" t="s">
        <v>14</v>
      </c>
      <c r="E45" s="15"/>
      <c r="F45" s="15"/>
      <c r="G45" s="16">
        <f>VLOOKUP(B45,[5]Brokers!$B$9:$H$69,7,0)</f>
        <v>6699349.4199999999</v>
      </c>
      <c r="H45" s="16">
        <f>VLOOKUP(B45,[5]Brokers!$B$9:$W$69,20,0)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>L45+I45+J45+H45+G45</f>
        <v>6699349.4199999999</v>
      </c>
      <c r="N45" s="33">
        <f>VLOOKUP(B45,Sheet1!$B$16:$N$68,12,0)</f>
        <v>6699349.4199999999</v>
      </c>
      <c r="O45" s="35">
        <f>N45/$N$69</f>
        <v>7.9171208757375226E-4</v>
      </c>
      <c r="P45" s="25"/>
    </row>
    <row r="46" spans="1:17" x14ac:dyDescent="0.25">
      <c r="A46" s="34">
        <f t="shared" si="0"/>
        <v>31</v>
      </c>
      <c r="B46" s="12" t="s">
        <v>67</v>
      </c>
      <c r="C46" s="13" t="s">
        <v>68</v>
      </c>
      <c r="D46" s="14" t="s">
        <v>14</v>
      </c>
      <c r="E46" s="15"/>
      <c r="F46" s="15"/>
      <c r="G46" s="16">
        <f>VLOOKUP(B46,[5]Brokers!$B$9:$H$69,7,0)</f>
        <v>5853649</v>
      </c>
      <c r="H46" s="16">
        <f>VLOOKUP(B46,[5]Brokers!$B$9:$W$69,20,0)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>L46+I46+J46+H46+G46</f>
        <v>5853649</v>
      </c>
      <c r="N46" s="33">
        <f>VLOOKUP(B46,Sheet1!$B$16:$N$68,12,0)</f>
        <v>5853649</v>
      </c>
      <c r="O46" s="35">
        <f>N46/$N$69</f>
        <v>6.9176936134703168E-4</v>
      </c>
      <c r="P46" s="25"/>
    </row>
    <row r="47" spans="1:17" x14ac:dyDescent="0.25">
      <c r="A47" s="34">
        <f t="shared" si="0"/>
        <v>32</v>
      </c>
      <c r="B47" s="12" t="s">
        <v>130</v>
      </c>
      <c r="C47" s="13" t="s">
        <v>129</v>
      </c>
      <c r="D47" s="14" t="s">
        <v>14</v>
      </c>
      <c r="E47" s="15"/>
      <c r="F47" s="15"/>
      <c r="G47" s="16">
        <f>VLOOKUP(B47,[5]Brokers!$B$9:$H$69,7,0)</f>
        <v>5011965.2</v>
      </c>
      <c r="H47" s="16">
        <f>VLOOKUP(B47,[5]Brokers!$B$9:$W$69,20,0)</f>
        <v>0</v>
      </c>
      <c r="I47" s="16">
        <f>VLOOKUP(B47,[1]Brokers!$B$9:$R$69,17,0)</f>
        <v>0</v>
      </c>
      <c r="J47" s="16">
        <f>VLOOKUP(B47,[1]Brokers!$B$9:$M$69,12,0)</f>
        <v>0</v>
      </c>
      <c r="K47" s="16"/>
      <c r="L47" s="16">
        <v>0</v>
      </c>
      <c r="M47" s="27">
        <f>L47+I47+J47+H47+G47</f>
        <v>5011965.2</v>
      </c>
      <c r="N47" s="33">
        <f>VLOOKUP(B47,Sheet1!$B$16:$N$68,12,0)</f>
        <v>5011965.2</v>
      </c>
      <c r="O47" s="35">
        <f>N47/$N$69</f>
        <v>5.9230130906338051E-4</v>
      </c>
      <c r="P47" s="25"/>
    </row>
    <row r="48" spans="1:17" x14ac:dyDescent="0.25">
      <c r="A48" s="34">
        <f t="shared" si="0"/>
        <v>33</v>
      </c>
      <c r="B48" s="12" t="s">
        <v>118</v>
      </c>
      <c r="C48" s="13" t="s">
        <v>119</v>
      </c>
      <c r="D48" s="14" t="s">
        <v>14</v>
      </c>
      <c r="E48" s="15"/>
      <c r="F48" s="15"/>
      <c r="G48" s="16">
        <f>VLOOKUP(B48,[5]Brokers!$B$9:$H$69,7,0)</f>
        <v>4494021.46</v>
      </c>
      <c r="H48" s="16">
        <f>VLOOKUP(B48,[5]Brokers!$B$9:$W$69,20,0)</f>
        <v>0</v>
      </c>
      <c r="I48" s="16">
        <f>VLOOKUP(B48,[1]Brokers!$B$9:$R$69,17,0)</f>
        <v>0</v>
      </c>
      <c r="J48" s="16">
        <f>VLOOKUP(B48,[1]Brokers!$B$9:$M$69,12,0)</f>
        <v>0</v>
      </c>
      <c r="K48" s="16">
        <v>0</v>
      </c>
      <c r="L48" s="16">
        <v>0</v>
      </c>
      <c r="M48" s="27">
        <f>L48+I48+J48+H48+G48</f>
        <v>4494021.46</v>
      </c>
      <c r="N48" s="33">
        <f>VLOOKUP(B48,Sheet1!$B$16:$N$68,12,0)</f>
        <v>4494021.46</v>
      </c>
      <c r="O48" s="35">
        <f>N48/$N$69</f>
        <v>5.3109203426171515E-4</v>
      </c>
      <c r="P48" s="25"/>
    </row>
    <row r="49" spans="1:17" x14ac:dyDescent="0.25">
      <c r="A49" s="34">
        <f t="shared" si="0"/>
        <v>34</v>
      </c>
      <c r="B49" s="12" t="s">
        <v>17</v>
      </c>
      <c r="C49" s="13" t="s">
        <v>18</v>
      </c>
      <c r="D49" s="14" t="s">
        <v>14</v>
      </c>
      <c r="E49" s="15"/>
      <c r="F49" s="15" t="s">
        <v>14</v>
      </c>
      <c r="G49" s="16">
        <f>VLOOKUP(B49,[5]Brokers!$B$9:$H$69,7,0)</f>
        <v>4003596.55</v>
      </c>
      <c r="H49" s="16">
        <f>VLOOKUP(B49,[5]Brokers!$B$9:$W$69,20,0)</f>
        <v>0</v>
      </c>
      <c r="I49" s="16">
        <f>VLOOKUP(B49,[1]Brokers!$B$9:$R$69,17,0)</f>
        <v>0</v>
      </c>
      <c r="J49" s="16">
        <f>VLOOKUP(B49,[1]Brokers!$B$9:$M$69,12,0)</f>
        <v>0</v>
      </c>
      <c r="K49" s="16">
        <v>0</v>
      </c>
      <c r="L49" s="16">
        <v>0</v>
      </c>
      <c r="M49" s="27">
        <f>L49+I49+J49+H49+G49</f>
        <v>4003596.55</v>
      </c>
      <c r="N49" s="33">
        <f>VLOOKUP(B49,Sheet1!$B$16:$N$68,12,0)</f>
        <v>4003596.55</v>
      </c>
      <c r="O49" s="35">
        <f>N49/$N$69</f>
        <v>4.7313486484835E-4</v>
      </c>
      <c r="P49" s="25"/>
    </row>
    <row r="50" spans="1:17" x14ac:dyDescent="0.25">
      <c r="A50" s="34">
        <f t="shared" si="0"/>
        <v>35</v>
      </c>
      <c r="B50" s="12" t="s">
        <v>49</v>
      </c>
      <c r="C50" s="13" t="s">
        <v>50</v>
      </c>
      <c r="D50" s="14" t="s">
        <v>14</v>
      </c>
      <c r="E50" s="15"/>
      <c r="F50" s="15"/>
      <c r="G50" s="16">
        <f>VLOOKUP(B50,[5]Brokers!$B$9:$H$69,7,0)</f>
        <v>3083785</v>
      </c>
      <c r="H50" s="16">
        <f>VLOOKUP(B50,[5]Brokers!$B$9:$W$69,20,0)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>L50+I50+J50+H50+G50</f>
        <v>3083785</v>
      </c>
      <c r="N50" s="33">
        <f>VLOOKUP(B50,Sheet1!$B$16:$N$68,12,0)</f>
        <v>3083785</v>
      </c>
      <c r="O50" s="35">
        <f>N50/$N$69</f>
        <v>3.6443387363703495E-4</v>
      </c>
      <c r="P50" s="25"/>
    </row>
    <row r="51" spans="1:17" x14ac:dyDescent="0.25">
      <c r="A51" s="34">
        <f t="shared" si="0"/>
        <v>36</v>
      </c>
      <c r="B51" s="12" t="s">
        <v>61</v>
      </c>
      <c r="C51" s="13" t="s">
        <v>62</v>
      </c>
      <c r="D51" s="14" t="s">
        <v>14</v>
      </c>
      <c r="E51" s="15" t="s">
        <v>14</v>
      </c>
      <c r="F51" s="15" t="s">
        <v>14</v>
      </c>
      <c r="G51" s="16">
        <f>VLOOKUP(B51,[5]Brokers!$B$9:$H$69,7,0)</f>
        <v>1452415</v>
      </c>
      <c r="H51" s="16">
        <f>VLOOKUP(B51,[5]Brokers!$B$9:$W$69,20,0)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>L51+I51+J51+H51+G51</f>
        <v>1452415</v>
      </c>
      <c r="N51" s="33">
        <f>VLOOKUP(B51,Sheet1!$B$16:$N$68,12,0)</f>
        <v>1452415</v>
      </c>
      <c r="O51" s="35">
        <f>N51/$N$69</f>
        <v>1.7164271328206542E-4</v>
      </c>
      <c r="P51" s="25"/>
    </row>
    <row r="52" spans="1:17" x14ac:dyDescent="0.25">
      <c r="A52" s="34">
        <f t="shared" si="0"/>
        <v>37</v>
      </c>
      <c r="B52" s="12" t="s">
        <v>39</v>
      </c>
      <c r="C52" s="13" t="s">
        <v>40</v>
      </c>
      <c r="D52" s="14" t="s">
        <v>14</v>
      </c>
      <c r="E52" s="15"/>
      <c r="F52" s="15"/>
      <c r="G52" s="16">
        <f>VLOOKUP(B52,[5]Brokers!$B$9:$H$69,7,0)</f>
        <v>923300</v>
      </c>
      <c r="H52" s="16">
        <f>VLOOKUP(B52,[5]Brokers!$B$9:$W$69,20,0)</f>
        <v>0</v>
      </c>
      <c r="I52" s="16">
        <f>VLOOKUP(B52,[1]Brokers!$B$9:$R$69,17,0)</f>
        <v>0</v>
      </c>
      <c r="J52" s="16">
        <f>VLOOKUP(B52,[2]Brokers!$B$9:$M$69,12,0)</f>
        <v>0</v>
      </c>
      <c r="K52" s="16">
        <v>0</v>
      </c>
      <c r="L52" s="16">
        <v>0</v>
      </c>
      <c r="M52" s="27">
        <f>L52+I52+J52+H52+G52</f>
        <v>923300</v>
      </c>
      <c r="N52" s="33">
        <f>VLOOKUP(B52,Sheet1!$B$16:$N$68,12,0)</f>
        <v>923300</v>
      </c>
      <c r="O52" s="35">
        <f>N52/$N$69</f>
        <v>1.091132473661667E-4</v>
      </c>
      <c r="P52" s="25"/>
    </row>
    <row r="53" spans="1:17" x14ac:dyDescent="0.25">
      <c r="A53" s="34">
        <f t="shared" si="0"/>
        <v>38</v>
      </c>
      <c r="B53" s="12" t="s">
        <v>77</v>
      </c>
      <c r="C53" s="13" t="s">
        <v>78</v>
      </c>
      <c r="D53" s="14" t="s">
        <v>14</v>
      </c>
      <c r="E53" s="15"/>
      <c r="F53" s="15"/>
      <c r="G53" s="16">
        <f>VLOOKUP(B53,[5]Brokers!$B$9:$H$69,7,0)</f>
        <v>666000</v>
      </c>
      <c r="H53" s="16">
        <f>VLOOKUP(B53,[5]Brokers!$B$9:$W$69,20,0)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>L53+I53+J53+H53+G53</f>
        <v>666000</v>
      </c>
      <c r="N53" s="33">
        <f>VLOOKUP(B53,Sheet1!$B$16:$N$68,12,0)</f>
        <v>666000</v>
      </c>
      <c r="O53" s="35">
        <f>N53/$N$69</f>
        <v>7.8706187312755355E-5</v>
      </c>
      <c r="P53" s="25"/>
    </row>
    <row r="54" spans="1:17" x14ac:dyDescent="0.25">
      <c r="A54" s="34">
        <f t="shared" si="0"/>
        <v>39</v>
      </c>
      <c r="B54" s="12" t="s">
        <v>37</v>
      </c>
      <c r="C54" s="13" t="s">
        <v>38</v>
      </c>
      <c r="D54" s="14" t="s">
        <v>14</v>
      </c>
      <c r="E54" s="15" t="s">
        <v>14</v>
      </c>
      <c r="F54" s="15" t="s">
        <v>14</v>
      </c>
      <c r="G54" s="16">
        <f>VLOOKUP(B54,[5]Brokers!$B$9:$H$69,7,0)</f>
        <v>386527.79</v>
      </c>
      <c r="H54" s="16">
        <f>VLOOKUP(B54,[5]Brokers!$B$9:$W$69,20,0)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>L54+I54+J54+H54+G54</f>
        <v>386527.79</v>
      </c>
      <c r="N54" s="33">
        <f>VLOOKUP(B54,Sheet1!$B$16:$N$68,12,0)</f>
        <v>386527.79</v>
      </c>
      <c r="O54" s="35">
        <f>N54/$N$69</f>
        <v>4.5678871833821871E-5</v>
      </c>
      <c r="P54" s="25"/>
    </row>
    <row r="55" spans="1:17" x14ac:dyDescent="0.25">
      <c r="A55" s="34">
        <f t="shared" si="0"/>
        <v>40</v>
      </c>
      <c r="B55" s="12" t="s">
        <v>82</v>
      </c>
      <c r="C55" s="13" t="s">
        <v>83</v>
      </c>
      <c r="D55" s="14" t="s">
        <v>14</v>
      </c>
      <c r="E55" s="15"/>
      <c r="F55" s="15"/>
      <c r="G55" s="16">
        <f>VLOOKUP(B55,[5]Brokers!$B$9:$H$69,7,0)</f>
        <v>280286.75</v>
      </c>
      <c r="H55" s="16">
        <f>VLOOKUP(B55,[5]Brokers!$B$9:$W$69,20,0)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>L55+I55+J55+H55+G55</f>
        <v>280286.75</v>
      </c>
      <c r="N55" s="33">
        <f>VLOOKUP(B55,Sheet1!$B$16:$N$68,12,0)</f>
        <v>280286.75</v>
      </c>
      <c r="O55" s="35">
        <f>N55/$N$69</f>
        <v>3.3123575745921073E-5</v>
      </c>
      <c r="P55" s="25"/>
    </row>
    <row r="56" spans="1:17" s="18" customFormat="1" x14ac:dyDescent="0.25">
      <c r="A56" s="34">
        <f t="shared" si="0"/>
        <v>41</v>
      </c>
      <c r="B56" s="12" t="s">
        <v>96</v>
      </c>
      <c r="C56" s="13" t="s">
        <v>97</v>
      </c>
      <c r="D56" s="14" t="s">
        <v>14</v>
      </c>
      <c r="E56" s="15"/>
      <c r="F56" s="15"/>
      <c r="G56" s="16">
        <f>VLOOKUP(B56,[5]Brokers!$B$9:$H$69,7,0)</f>
        <v>273961.5</v>
      </c>
      <c r="H56" s="16">
        <f>VLOOKUP(B56,[5]Brokers!$B$9:$W$69,20,0)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>L56+I56+J56+H56+G56</f>
        <v>273961.5</v>
      </c>
      <c r="N56" s="33">
        <f>VLOOKUP(B56,Sheet1!$B$16:$N$68,12,0)</f>
        <v>273961.5</v>
      </c>
      <c r="O56" s="35">
        <f>N56/$N$69</f>
        <v>3.2376073777002143E-5</v>
      </c>
      <c r="P56" s="25"/>
      <c r="Q56" s="17"/>
    </row>
    <row r="57" spans="1:17" x14ac:dyDescent="0.25">
      <c r="A57" s="34">
        <f t="shared" si="0"/>
        <v>42</v>
      </c>
      <c r="B57" s="12" t="s">
        <v>84</v>
      </c>
      <c r="C57" s="13" t="s">
        <v>85</v>
      </c>
      <c r="D57" s="14" t="s">
        <v>14</v>
      </c>
      <c r="E57" s="15" t="s">
        <v>14</v>
      </c>
      <c r="F57" s="15"/>
      <c r="G57" s="16">
        <f>VLOOKUP(B57,[5]Brokers!$B$9:$H$69,7,0)</f>
        <v>0</v>
      </c>
      <c r="H57" s="16">
        <f>VLOOKUP(B57,[5]Brokers!$B$9:$W$69,20,0)</f>
        <v>0</v>
      </c>
      <c r="I57" s="16">
        <f>VLOOKUP(B57,[1]Brokers!$B$9:$R$69,17,0)</f>
        <v>0</v>
      </c>
      <c r="J57" s="16">
        <f>VLOOKUP(B57,[1]Brokers!$B$9:$M$69,12,0)</f>
        <v>0</v>
      </c>
      <c r="K57" s="16">
        <v>0</v>
      </c>
      <c r="L57" s="16">
        <v>0</v>
      </c>
      <c r="M57" s="27">
        <f>L57+I57+J57+H57+G57</f>
        <v>0</v>
      </c>
      <c r="N57" s="33">
        <f>VLOOKUP(B57,Sheet1!$B$16:$N$68,12,0)</f>
        <v>0</v>
      </c>
      <c r="O57" s="35">
        <f>N57/$N$69</f>
        <v>0</v>
      </c>
      <c r="P57" s="25"/>
    </row>
    <row r="58" spans="1:17" x14ac:dyDescent="0.25">
      <c r="A58" s="34">
        <f t="shared" si="0"/>
        <v>43</v>
      </c>
      <c r="B58" s="12" t="s">
        <v>71</v>
      </c>
      <c r="C58" s="13" t="s">
        <v>72</v>
      </c>
      <c r="D58" s="14" t="s">
        <v>14</v>
      </c>
      <c r="E58" s="15" t="s">
        <v>14</v>
      </c>
      <c r="F58" s="15"/>
      <c r="G58" s="16">
        <f>VLOOKUP(B58,[5]Brokers!$B$9:$H$69,7,0)</f>
        <v>0</v>
      </c>
      <c r="H58" s="16">
        <f>VLOOKUP(B58,[5]Brokers!$B$9:$W$69,20,0)</f>
        <v>0</v>
      </c>
      <c r="I58" s="16">
        <f>VLOOKUP(B58,[1]Brokers!$B$9:$R$69,17,0)</f>
        <v>0</v>
      </c>
      <c r="J58" s="16">
        <f>VLOOKUP(B58,[2]Brokers!$B$9:$M$69,12,0)</f>
        <v>0</v>
      </c>
      <c r="K58" s="16">
        <v>0</v>
      </c>
      <c r="L58" s="16">
        <v>0</v>
      </c>
      <c r="M58" s="27">
        <f>L58+I58+J58+H58+G58</f>
        <v>0</v>
      </c>
      <c r="N58" s="33">
        <f>VLOOKUP(B58,Sheet1!$B$16:$N$68,12,0)</f>
        <v>0</v>
      </c>
      <c r="O58" s="35">
        <f>N58/$N$69</f>
        <v>0</v>
      </c>
      <c r="P58" s="25"/>
    </row>
    <row r="59" spans="1:17" x14ac:dyDescent="0.25">
      <c r="A59" s="34">
        <f t="shared" si="0"/>
        <v>44</v>
      </c>
      <c r="B59" s="12" t="s">
        <v>65</v>
      </c>
      <c r="C59" s="13" t="s">
        <v>66</v>
      </c>
      <c r="D59" s="14" t="s">
        <v>14</v>
      </c>
      <c r="E59" s="15"/>
      <c r="F59" s="15"/>
      <c r="G59" s="16">
        <f>VLOOKUP(B59,[5]Brokers!$B$9:$H$69,7,0)</f>
        <v>0</v>
      </c>
      <c r="H59" s="16">
        <f>VLOOKUP(B59,[5]Brokers!$B$9:$W$69,20,0)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>L59+I59+J59+H59+G59</f>
        <v>0</v>
      </c>
      <c r="N59" s="33">
        <f>VLOOKUP(B59,Sheet1!$B$16:$N$68,12,0)</f>
        <v>0</v>
      </c>
      <c r="O59" s="35">
        <f>N59/$N$69</f>
        <v>0</v>
      </c>
      <c r="P59" s="25"/>
    </row>
    <row r="60" spans="1:17" x14ac:dyDescent="0.25">
      <c r="A60" s="34">
        <f t="shared" si="0"/>
        <v>45</v>
      </c>
      <c r="B60" s="12" t="s">
        <v>86</v>
      </c>
      <c r="C60" s="13" t="s">
        <v>87</v>
      </c>
      <c r="D60" s="14" t="s">
        <v>14</v>
      </c>
      <c r="E60" s="15"/>
      <c r="F60" s="15"/>
      <c r="G60" s="16">
        <f>VLOOKUP(B60,[5]Brokers!$B$9:$H$69,7,0)</f>
        <v>0</v>
      </c>
      <c r="H60" s="16">
        <f>VLOOKUP(B60,[5]Brokers!$B$9:$W$69,20,0)</f>
        <v>0</v>
      </c>
      <c r="I60" s="16">
        <f>VLOOKUP(B60,[1]Brokers!$B$9:$R$69,17,0)</f>
        <v>0</v>
      </c>
      <c r="J60" s="16">
        <f>VLOOKUP(B60,[1]Brokers!$B$9:$M$69,12,0)</f>
        <v>0</v>
      </c>
      <c r="K60" s="16">
        <v>0</v>
      </c>
      <c r="L60" s="16">
        <v>0</v>
      </c>
      <c r="M60" s="27">
        <f>L60+I60+J60+H60+G60</f>
        <v>0</v>
      </c>
      <c r="N60" s="33">
        <f>VLOOKUP(B60,Sheet1!$B$16:$N$68,12,0)</f>
        <v>0</v>
      </c>
      <c r="O60" s="35">
        <f>N60/$N$69</f>
        <v>0</v>
      </c>
      <c r="P60" s="25"/>
    </row>
    <row r="61" spans="1:17" x14ac:dyDescent="0.25">
      <c r="A61" s="34">
        <f t="shared" si="0"/>
        <v>46</v>
      </c>
      <c r="B61" s="12" t="s">
        <v>88</v>
      </c>
      <c r="C61" s="13" t="s">
        <v>89</v>
      </c>
      <c r="D61" s="14" t="s">
        <v>14</v>
      </c>
      <c r="E61" s="15"/>
      <c r="F61" s="15"/>
      <c r="G61" s="16">
        <f>VLOOKUP(B61,[5]Brokers!$B$9:$H$69,7,0)</f>
        <v>0</v>
      </c>
      <c r="H61" s="16">
        <f>VLOOKUP(B61,[5]Brokers!$B$9:$W$69,20,0)</f>
        <v>0</v>
      </c>
      <c r="I61" s="16">
        <f>VLOOKUP(B61,[1]Brokers!$B$9:$R$69,17,0)</f>
        <v>0</v>
      </c>
      <c r="J61" s="16">
        <f>VLOOKUP(B61,[1]Brokers!$B$9:$M$69,12,0)</f>
        <v>0</v>
      </c>
      <c r="K61" s="16">
        <v>0</v>
      </c>
      <c r="L61" s="16">
        <v>0</v>
      </c>
      <c r="M61" s="27">
        <f>L61+I61+J61+H61+G61</f>
        <v>0</v>
      </c>
      <c r="N61" s="33">
        <f>VLOOKUP(B61,Sheet1!$B$16:$N$68,12,0)</f>
        <v>0</v>
      </c>
      <c r="O61" s="35">
        <f>N61/$N$69</f>
        <v>0</v>
      </c>
      <c r="P61" s="25"/>
    </row>
    <row r="62" spans="1:17" x14ac:dyDescent="0.25">
      <c r="A62" s="34">
        <f t="shared" si="0"/>
        <v>47</v>
      </c>
      <c r="B62" s="12" t="s">
        <v>90</v>
      </c>
      <c r="C62" s="13" t="s">
        <v>91</v>
      </c>
      <c r="D62" s="14" t="s">
        <v>14</v>
      </c>
      <c r="E62" s="15"/>
      <c r="F62" s="15"/>
      <c r="G62" s="16">
        <f>VLOOKUP(B62,[5]Brokers!$B$9:$H$69,7,0)</f>
        <v>0</v>
      </c>
      <c r="H62" s="16">
        <f>VLOOKUP(B62,[5]Brokers!$B$9:$W$69,20,0)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>L62+I62+J62+H62+G62</f>
        <v>0</v>
      </c>
      <c r="N62" s="33">
        <f>VLOOKUP(B62,Sheet1!$B$16:$N$68,12,0)</f>
        <v>0</v>
      </c>
      <c r="O62" s="35">
        <f>N62/$N$69</f>
        <v>0</v>
      </c>
      <c r="P62" s="25"/>
    </row>
    <row r="63" spans="1:17" x14ac:dyDescent="0.25">
      <c r="A63" s="34">
        <f t="shared" si="0"/>
        <v>48</v>
      </c>
      <c r="B63" s="12" t="s">
        <v>63</v>
      </c>
      <c r="C63" s="13" t="s">
        <v>64</v>
      </c>
      <c r="D63" s="14" t="s">
        <v>14</v>
      </c>
      <c r="E63" s="15"/>
      <c r="F63" s="15"/>
      <c r="G63" s="16">
        <f>VLOOKUP(B63,[5]Brokers!$B$9:$H$69,7,0)</f>
        <v>0</v>
      </c>
      <c r="H63" s="16">
        <f>VLOOKUP(B63,[5]Brokers!$B$9:$W$69,20,0)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>L63+I63+J63+H63+G63</f>
        <v>0</v>
      </c>
      <c r="N63" s="33">
        <f>VLOOKUP(B63,Sheet1!$B$16:$N$68,12,0)</f>
        <v>0</v>
      </c>
      <c r="O63" s="35">
        <f>N63/$N$69</f>
        <v>0</v>
      </c>
      <c r="P63" s="25"/>
    </row>
    <row r="64" spans="1:17" x14ac:dyDescent="0.25">
      <c r="A64" s="34">
        <f t="shared" si="0"/>
        <v>49</v>
      </c>
      <c r="B64" s="12" t="s">
        <v>104</v>
      </c>
      <c r="C64" s="13" t="s">
        <v>105</v>
      </c>
      <c r="D64" s="14" t="s">
        <v>14</v>
      </c>
      <c r="E64" s="14"/>
      <c r="F64" s="15"/>
      <c r="G64" s="16">
        <f>VLOOKUP(B64,[5]Brokers!$B$9:$H$69,7,0)</f>
        <v>0</v>
      </c>
      <c r="H64" s="16">
        <f>VLOOKUP(B64,[5]Brokers!$B$9:$W$69,20,0)</f>
        <v>0</v>
      </c>
      <c r="I64" s="16">
        <f>VLOOKUP(B64,[1]Brokers!$B$9:$R$69,17,0)</f>
        <v>0</v>
      </c>
      <c r="J64" s="16">
        <f>VLOOKUP(B64,[2]Brokers!$B$9:$M$69,12,0)</f>
        <v>0</v>
      </c>
      <c r="K64" s="16">
        <v>0</v>
      </c>
      <c r="L64" s="16">
        <v>0</v>
      </c>
      <c r="M64" s="27">
        <f>L64+I64+J64+H64+G64</f>
        <v>0</v>
      </c>
      <c r="N64" s="33">
        <f>VLOOKUP(B64,Sheet1!$B$16:$N$68,12,0)</f>
        <v>0</v>
      </c>
      <c r="O64" s="35">
        <f>N64/$N$69</f>
        <v>0</v>
      </c>
      <c r="P64" s="25"/>
    </row>
    <row r="65" spans="1:17" x14ac:dyDescent="0.25">
      <c r="A65" s="34">
        <f t="shared" si="0"/>
        <v>50</v>
      </c>
      <c r="B65" s="12" t="s">
        <v>110</v>
      </c>
      <c r="C65" s="13" t="s">
        <v>137</v>
      </c>
      <c r="D65" s="14" t="s">
        <v>14</v>
      </c>
      <c r="E65" s="15"/>
      <c r="F65" s="15"/>
      <c r="G65" s="16">
        <f>VLOOKUP(B65,[5]Brokers!$B$9:$H$69,7,0)</f>
        <v>0</v>
      </c>
      <c r="H65" s="16">
        <f>VLOOKUP(B65,[5]Brokers!$B$9:$W$69,20,0)</f>
        <v>0</v>
      </c>
      <c r="I65" s="16">
        <f>VLOOKUP(B65,[1]Brokers!$B$9:$R$69,17,0)</f>
        <v>0</v>
      </c>
      <c r="J65" s="16">
        <f>VLOOKUP(B65,[2]Brokers!$B$9:$M$69,12,0)</f>
        <v>0</v>
      </c>
      <c r="K65" s="16">
        <v>0</v>
      </c>
      <c r="L65" s="16">
        <v>0</v>
      </c>
      <c r="M65" s="27">
        <f>L65+I65+J65+H65+G65</f>
        <v>0</v>
      </c>
      <c r="N65" s="33">
        <f>VLOOKUP(B65,Sheet1!$B$16:$N$68,12,0)</f>
        <v>0</v>
      </c>
      <c r="O65" s="35">
        <f>N65/$N$69</f>
        <v>0</v>
      </c>
      <c r="P65" s="25"/>
    </row>
    <row r="66" spans="1:17" x14ac:dyDescent="0.25">
      <c r="A66" s="34">
        <f t="shared" si="0"/>
        <v>51</v>
      </c>
      <c r="B66" s="12" t="s">
        <v>98</v>
      </c>
      <c r="C66" s="13" t="s">
        <v>99</v>
      </c>
      <c r="D66" s="14" t="s">
        <v>14</v>
      </c>
      <c r="E66" s="15" t="s">
        <v>14</v>
      </c>
      <c r="F66" s="15" t="s">
        <v>14</v>
      </c>
      <c r="G66" s="16">
        <f>VLOOKUP(B66,[5]Brokers!$B$9:$H$69,7,0)</f>
        <v>0</v>
      </c>
      <c r="H66" s="16">
        <f>VLOOKUP(B66,[5]Brokers!$B$9:$W$69,20,0)</f>
        <v>0</v>
      </c>
      <c r="I66" s="16">
        <f>VLOOKUP(B66,[1]Brokers!$B$9:$R$69,17,0)</f>
        <v>0</v>
      </c>
      <c r="J66" s="16">
        <f>VLOOKUP(B66,[2]Brokers!$B$9:$M$69,12,0)</f>
        <v>0</v>
      </c>
      <c r="K66" s="16">
        <v>0</v>
      </c>
      <c r="L66" s="16">
        <v>0</v>
      </c>
      <c r="M66" s="27">
        <f>L66+I66+J66+H66+G66</f>
        <v>0</v>
      </c>
      <c r="N66" s="33">
        <f>VLOOKUP(B66,Sheet1!$B$16:$N$68,12,0)</f>
        <v>0</v>
      </c>
      <c r="O66" s="35">
        <f>N66/$N$69</f>
        <v>0</v>
      </c>
      <c r="P66" s="25"/>
    </row>
    <row r="67" spans="1:17" x14ac:dyDescent="0.25">
      <c r="A67" s="34">
        <f t="shared" si="0"/>
        <v>52</v>
      </c>
      <c r="B67" s="12" t="s">
        <v>92</v>
      </c>
      <c r="C67" s="13" t="s">
        <v>93</v>
      </c>
      <c r="D67" s="14" t="s">
        <v>14</v>
      </c>
      <c r="E67" s="15"/>
      <c r="F67" s="15"/>
      <c r="G67" s="16">
        <f>VLOOKUP(B67,[5]Brokers!$B$9:$H$69,7,0)</f>
        <v>0</v>
      </c>
      <c r="H67" s="16">
        <f>VLOOKUP(B67,[5]Brokers!$B$9:$W$69,20,0)</f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33">
        <f>VLOOKUP(B67,Sheet1!$B$16:$N$68,12,0)</f>
        <v>0</v>
      </c>
      <c r="O67" s="35">
        <f>N67/$N$69</f>
        <v>0</v>
      </c>
      <c r="P67" s="25"/>
    </row>
    <row r="68" spans="1:17" x14ac:dyDescent="0.25">
      <c r="A68" s="34">
        <f t="shared" si="0"/>
        <v>53</v>
      </c>
      <c r="B68" s="12" t="s">
        <v>140</v>
      </c>
      <c r="C68" s="13" t="s">
        <v>141</v>
      </c>
      <c r="D68" s="14" t="s">
        <v>14</v>
      </c>
      <c r="E68" s="15"/>
      <c r="F68" s="15"/>
      <c r="G68" s="16">
        <v>0</v>
      </c>
      <c r="H68" s="16">
        <v>0</v>
      </c>
      <c r="I68" s="27">
        <v>0</v>
      </c>
      <c r="J68" s="27">
        <v>0</v>
      </c>
      <c r="K68" s="16">
        <v>0</v>
      </c>
      <c r="L68" s="16">
        <v>0</v>
      </c>
      <c r="M68" s="27">
        <f>L68+I68+J68+H68+G68</f>
        <v>0</v>
      </c>
      <c r="N68" s="33">
        <f>VLOOKUP(B68,Sheet1!$B$16:$N$68,12,0)</f>
        <v>0</v>
      </c>
      <c r="O68" s="35">
        <f>N68/$N$69</f>
        <v>0</v>
      </c>
      <c r="P68" s="25"/>
    </row>
    <row r="69" spans="1:17" ht="16.5" thickBot="1" x14ac:dyDescent="0.3">
      <c r="A69" s="42" t="s">
        <v>6</v>
      </c>
      <c r="B69" s="43"/>
      <c r="C69" s="43"/>
      <c r="D69" s="36">
        <f>COUNTA(D16:D68)</f>
        <v>53</v>
      </c>
      <c r="E69" s="36">
        <f>COUNTA(E16:E68)</f>
        <v>19</v>
      </c>
      <c r="F69" s="36">
        <f>COUNTA(F16:F68)</f>
        <v>12</v>
      </c>
      <c r="G69" s="37">
        <f t="shared" ref="G69:O69" si="1">SUM(G16:G68)</f>
        <v>8461850621.1399984</v>
      </c>
      <c r="H69" s="37">
        <f t="shared" si="1"/>
        <v>0</v>
      </c>
      <c r="I69" s="37">
        <f t="shared" si="1"/>
        <v>0</v>
      </c>
      <c r="J69" s="37">
        <f t="shared" si="1"/>
        <v>0</v>
      </c>
      <c r="K69" s="37">
        <f t="shared" si="1"/>
        <v>0</v>
      </c>
      <c r="L69" s="37">
        <f t="shared" si="1"/>
        <v>0</v>
      </c>
      <c r="M69" s="37">
        <f t="shared" si="1"/>
        <v>8461850621.1399984</v>
      </c>
      <c r="N69" s="37">
        <f t="shared" si="1"/>
        <v>8461850621.1399984</v>
      </c>
      <c r="O69" s="38">
        <f t="shared" si="1"/>
        <v>1.0000000000000004</v>
      </c>
      <c r="P69" s="20"/>
      <c r="Q69" s="19"/>
    </row>
    <row r="70" spans="1:17" x14ac:dyDescent="0.25">
      <c r="L70" s="21"/>
      <c r="M70" s="22"/>
      <c r="O70" s="21"/>
      <c r="P70" s="20"/>
      <c r="Q70" s="19"/>
    </row>
    <row r="71" spans="1:17" ht="27.6" customHeight="1" x14ac:dyDescent="0.25">
      <c r="B71" s="54" t="s">
        <v>124</v>
      </c>
      <c r="C71" s="54"/>
      <c r="D71" s="54"/>
      <c r="E71" s="54"/>
      <c r="F71" s="54"/>
      <c r="H71" s="23"/>
      <c r="I71" s="23"/>
      <c r="L71" s="21"/>
      <c r="M71" s="21"/>
      <c r="P71" s="20"/>
      <c r="Q71" s="19"/>
    </row>
    <row r="72" spans="1:17" ht="27.6" customHeight="1" x14ac:dyDescent="0.25">
      <c r="C72" s="55"/>
      <c r="D72" s="55"/>
      <c r="E72" s="55"/>
      <c r="F72" s="55"/>
      <c r="M72" s="21"/>
      <c r="N72" s="21"/>
      <c r="P72" s="20"/>
      <c r="Q72" s="19"/>
    </row>
    <row r="73" spans="1:17" x14ac:dyDescent="0.25">
      <c r="P73" s="20"/>
      <c r="Q73" s="19"/>
    </row>
    <row r="74" spans="1:17" x14ac:dyDescent="0.25">
      <c r="P74" s="20"/>
      <c r="Q74" s="19"/>
    </row>
  </sheetData>
  <sortState ref="B16:O68">
    <sortCondition descending="1" ref="O68"/>
  </sortState>
  <mergeCells count="16">
    <mergeCell ref="B71:F71"/>
    <mergeCell ref="C72:F72"/>
    <mergeCell ref="M14:M15"/>
    <mergeCell ref="G14:I14"/>
    <mergeCell ref="J14:L14"/>
    <mergeCell ref="N14:N15"/>
    <mergeCell ref="O14:O15"/>
    <mergeCell ref="A69:C69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1155784950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1404137177.3</v>
      </c>
      <c r="N4" s="16">
        <f>VLOOKUP(B4,[4]Brokers!$B$9:$Y$67,24,0)+M4</f>
        <v>3564836455.3400002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29637455.280000001</v>
      </c>
      <c r="N10" s="16">
        <f>VLOOKUP(B10,[4]Brokers!$B$9:$Y$67,24,0)+M10</f>
        <v>39046443.280000001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2020-02-14T09:09:52Z</cp:lastPrinted>
  <dcterms:created xsi:type="dcterms:W3CDTF">2017-06-09T07:51:20Z</dcterms:created>
  <dcterms:modified xsi:type="dcterms:W3CDTF">2020-02-14T09:10:17Z</dcterms:modified>
</cp:coreProperties>
</file>