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minimized="1" xWindow="0" yWindow="0" windowWidth="20490" windowHeight="715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" localSheetId="0">'Sheet1'!$A$1:$O$70</definedName>
  </definedNames>
  <calcPr calcId="152511"/>
</workbook>
</file>

<file path=xl/sharedStrings.xml><?xml version="1.0" encoding="utf-8"?>
<sst xmlns="http://schemas.openxmlformats.org/spreadsheetml/2006/main" count="210" uniqueCount="127">
  <si>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</si>
  <si>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</si>
  <si>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</si>
  <si>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</si>
  <si>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</si>
  <si>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</si>
  <si>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</si>
  <si>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</si>
  <si>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</si>
  <si>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</si>
  <si>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</si>
  <si>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</si>
  <si>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</si>
  <si>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</si>
  <si>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</si>
  <si>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</si>
  <si>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</si>
  <si>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</si>
  <si>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</si>
  <si>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</si>
  <si>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</si>
  <si>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</si>
  <si>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</si>
  <si>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</si>
  <si>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</si>
  <si>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</si>
  <si>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</si>
  <si>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</si>
  <si>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</si>
  <si>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</si>
  <si>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</si>
  <si>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</si>
  <si>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</si>
  <si>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</si>
  <si>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</si>
  <si>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</si>
  <si>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</si>
  <si>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</si>
  <si>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</si>
  <si>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</si>
  <si>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</si>
  <si>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</si>
  <si>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</si>
  <si>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</si>
  <si>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</si>
  <si>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</si>
  <si>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</si>
  <si>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</si>
  <si>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</si>
  <si>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</si>
  <si>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</si>
  <si>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</si>
  <si>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</si>
  <si>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</si>
  <si>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</si>
  <si>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</si>
  <si>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</si>
  <si>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</si>
  <si>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</si>
  <si>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</si>
  <si>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</si>
  <si>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</si>
  <si>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</si>
  <si>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</si>
  <si>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</si>
  <si>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</si>
  <si>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</si>
  <si>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</si>
  <si>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</si>
  <si>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</si>
  <si>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</si>
  <si>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</si>
  <si>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</si>
  <si>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</si>
  <si>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</si>
  <si>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</si>
  <si>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</si>
  <si>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</si>
  <si>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</si>
  <si>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</si>
  <si>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</si>
  <si>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</si>
  <si>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</si>
  <si>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</si>
  <si>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</si>
  <si>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</si>
  <si>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</si>
  <si>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</si>
  <si>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</si>
  <si>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</si>
  <si>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</si>
  <si>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</si>
  <si>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</si>
  <si>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</si>
  <si>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</si>
  <si>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</si>
  <si>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</si>
  <si>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</si>
  <si>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</si>
  <si>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</si>
  <si>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</si>
  <si>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</si>
  <si>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</si>
  <si>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</si>
  <si>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</si>
  <si>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</si>
  <si>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</si>
  <si>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</si>
  <si>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</si>
  <si>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</si>
  <si>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</si>
  <si>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</si>
  <si>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</si>
  <si>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</si>
  <si>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</si>
  <si>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</si>
  <si>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</si>
  <si>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</si>
  <si>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</si>
  <si>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</si>
  <si>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</si>
  <si>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2021 оны арилжааны нийт дүн</t>
  </si>
  <si>
    <t>"ӨЛЗИЙ ЭНД КО КАПИТАЛ ҮЦК" ХХК</t>
  </si>
  <si>
    <t>ЭТТ ам.долларын бонд /1$=2850 төг/</t>
  </si>
  <si>
    <t>ЭТТ төгрөгийн бонд</t>
  </si>
  <si>
    <t>5-р сарын арилжааны дүн</t>
  </si>
  <si>
    <t xml:space="preserve">2021 оны 5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</si>
</sst>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2214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10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104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3861</v>
          </cell>
          <cell r="E11">
            <v>1296509</v>
          </cell>
          <cell r="F11">
            <v>0</v>
          </cell>
          <cell r="G11">
            <v>0</v>
          </cell>
          <cell r="H11">
            <v>1296509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3861</v>
          </cell>
          <cell r="O11">
            <v>1296509</v>
          </cell>
        </row>
        <row r="12">
          <cell r="B12" t="str">
            <v>ARD</v>
          </cell>
          <cell r="C12" t="str">
            <v>Өлзий энд КО капитал ХХК</v>
          </cell>
          <cell r="D12">
            <v>1315186</v>
          </cell>
          <cell r="E12">
            <v>311681692.44</v>
          </cell>
          <cell r="F12">
            <v>1533856</v>
          </cell>
          <cell r="G12">
            <v>177618906.86</v>
          </cell>
          <cell r="H12">
            <v>489300599.3</v>
          </cell>
          <cell r="I12">
            <v>5</v>
          </cell>
          <cell r="J12">
            <v>500000</v>
          </cell>
          <cell r="K12">
            <v>5</v>
          </cell>
          <cell r="L12">
            <v>500000</v>
          </cell>
          <cell r="M12">
            <v>1000000</v>
          </cell>
          <cell r="N12">
            <v>2849052</v>
          </cell>
          <cell r="O12">
            <v>490300599.3</v>
          </cell>
        </row>
        <row r="13">
          <cell r="B13" t="str">
            <v>ARGB</v>
          </cell>
          <cell r="C13" t="str">
            <v>Аргай бэст ХХК</v>
          </cell>
          <cell r="D13">
            <v>37425</v>
          </cell>
          <cell r="E13">
            <v>26189199.27</v>
          </cell>
          <cell r="F13">
            <v>211006</v>
          </cell>
          <cell r="G13">
            <v>21066659.22</v>
          </cell>
          <cell r="H13">
            <v>47255858.489999995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248431</v>
          </cell>
          <cell r="O13">
            <v>47255858.489999995</v>
          </cell>
        </row>
        <row r="14">
          <cell r="B14" t="str">
            <v>BATS</v>
          </cell>
          <cell r="C14" t="str">
            <v>Батс ХХК</v>
          </cell>
          <cell r="D14">
            <v>90</v>
          </cell>
          <cell r="E14">
            <v>630000</v>
          </cell>
          <cell r="F14">
            <v>9858</v>
          </cell>
          <cell r="G14">
            <v>15051765.6</v>
          </cell>
          <cell r="H14">
            <v>15681765.6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9948</v>
          </cell>
          <cell r="O14">
            <v>15681765.6</v>
          </cell>
        </row>
        <row r="15">
          <cell r="B15" t="str">
            <v>BDSC</v>
          </cell>
          <cell r="C15" t="str">
            <v>БиДиСек ХК</v>
          </cell>
          <cell r="D15">
            <v>2408503</v>
          </cell>
          <cell r="E15">
            <v>1749831309.44</v>
          </cell>
          <cell r="F15">
            <v>4052088</v>
          </cell>
          <cell r="G15">
            <v>2128255121.21</v>
          </cell>
          <cell r="H15">
            <v>3878086430.65</v>
          </cell>
          <cell r="I15">
            <v>10</v>
          </cell>
          <cell r="J15">
            <v>1020000</v>
          </cell>
          <cell r="K15">
            <v>0</v>
          </cell>
          <cell r="L15">
            <v>0</v>
          </cell>
          <cell r="M15">
            <v>1020000</v>
          </cell>
          <cell r="N15">
            <v>6460601</v>
          </cell>
          <cell r="O15">
            <v>3879106430.65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245348</v>
          </cell>
          <cell r="E17">
            <v>89594183.8</v>
          </cell>
          <cell r="F17">
            <v>197858</v>
          </cell>
          <cell r="G17">
            <v>53961879.36</v>
          </cell>
          <cell r="H17">
            <v>143556063.16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443206</v>
          </cell>
          <cell r="O17">
            <v>143556063.16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25387</v>
          </cell>
          <cell r="G19">
            <v>16460372</v>
          </cell>
          <cell r="H19">
            <v>16460372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25387</v>
          </cell>
          <cell r="O19">
            <v>16460372</v>
          </cell>
        </row>
        <row r="20">
          <cell r="B20" t="str">
            <v>BUMB</v>
          </cell>
          <cell r="C20" t="str">
            <v>Бумбат-Алтай ХХК</v>
          </cell>
          <cell r="D20">
            <v>2014169</v>
          </cell>
          <cell r="E20">
            <v>614953031.49</v>
          </cell>
          <cell r="F20">
            <v>1516716</v>
          </cell>
          <cell r="G20">
            <v>667981803</v>
          </cell>
          <cell r="H20">
            <v>1282934834.49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3530885</v>
          </cell>
          <cell r="O20">
            <v>1282934834.49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324659</v>
          </cell>
          <cell r="E21">
            <v>88095865.3</v>
          </cell>
          <cell r="F21">
            <v>2353579</v>
          </cell>
          <cell r="G21">
            <v>154079126.67</v>
          </cell>
          <cell r="H21">
            <v>242174991.96999997</v>
          </cell>
          <cell r="I21">
            <v>44</v>
          </cell>
          <cell r="J21">
            <v>4953195.85</v>
          </cell>
          <cell r="K21">
            <v>41</v>
          </cell>
          <cell r="L21">
            <v>4141000</v>
          </cell>
          <cell r="M21">
            <v>9094195.85</v>
          </cell>
          <cell r="N21">
            <v>2678323</v>
          </cell>
          <cell r="O21">
            <v>251269187.81999996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1096</v>
          </cell>
          <cell r="E22">
            <v>787508.74</v>
          </cell>
          <cell r="F22">
            <v>20250</v>
          </cell>
          <cell r="G22">
            <v>1462451.56</v>
          </cell>
          <cell r="H22">
            <v>2249960.3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21346</v>
          </cell>
          <cell r="O22">
            <v>2249960.3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50</v>
          </cell>
          <cell r="E24">
            <v>1350000</v>
          </cell>
          <cell r="F24">
            <v>18448</v>
          </cell>
          <cell r="G24">
            <v>13677806.33</v>
          </cell>
          <cell r="H24">
            <v>15027806.33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18498</v>
          </cell>
          <cell r="O24">
            <v>15027806.33</v>
          </cell>
        </row>
        <row r="25">
          <cell r="B25" t="str">
            <v>DOMI</v>
          </cell>
          <cell r="C25" t="str">
            <v>Домикс сек ҮЦК ХХК</v>
          </cell>
          <cell r="D25">
            <v>20511</v>
          </cell>
          <cell r="E25">
            <v>6247622.25</v>
          </cell>
          <cell r="F25">
            <v>2675</v>
          </cell>
          <cell r="G25">
            <v>1875237.5</v>
          </cell>
          <cell r="H25">
            <v>8122859.75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23186</v>
          </cell>
          <cell r="O25">
            <v>8122859.75</v>
          </cell>
        </row>
        <row r="26">
          <cell r="B26" t="str">
            <v>DRBR</v>
          </cell>
          <cell r="C26" t="str">
            <v>Дархан брокер ХХК</v>
          </cell>
          <cell r="D26">
            <v>34277</v>
          </cell>
          <cell r="E26">
            <v>8683870.37</v>
          </cell>
          <cell r="F26">
            <v>19644</v>
          </cell>
          <cell r="G26">
            <v>2266786.98</v>
          </cell>
          <cell r="H26">
            <v>10950657.35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53921</v>
          </cell>
          <cell r="O26">
            <v>10950657.35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GATR</v>
          </cell>
          <cell r="C29" t="str">
            <v>Гацуурт трейд ХХК</v>
          </cell>
          <cell r="D29">
            <v>1000</v>
          </cell>
          <cell r="E29">
            <v>85000</v>
          </cell>
          <cell r="F29">
            <v>0</v>
          </cell>
          <cell r="G29">
            <v>0</v>
          </cell>
          <cell r="H29">
            <v>85000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1000</v>
          </cell>
          <cell r="O29">
            <v>85000</v>
          </cell>
        </row>
        <row r="30">
          <cell r="B30" t="str">
            <v>GAUL</v>
          </cell>
          <cell r="C30" t="str">
            <v>Гаүли ХХК</v>
          </cell>
          <cell r="D30">
            <v>104496</v>
          </cell>
          <cell r="E30">
            <v>32178188.28</v>
          </cell>
          <cell r="F30">
            <v>544577</v>
          </cell>
          <cell r="G30">
            <v>56131876.46</v>
          </cell>
          <cell r="H30">
            <v>88310064.74000001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649073</v>
          </cell>
          <cell r="O30">
            <v>88310064.74000001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58838</v>
          </cell>
          <cell r="E31">
            <v>16480741.81</v>
          </cell>
          <cell r="F31">
            <v>50250</v>
          </cell>
          <cell r="G31">
            <v>30594533.45</v>
          </cell>
          <cell r="H31">
            <v>47075275.26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109088</v>
          </cell>
          <cell r="O31">
            <v>47075275.26</v>
          </cell>
        </row>
        <row r="32">
          <cell r="B32" t="str">
            <v>GDSC</v>
          </cell>
          <cell r="C32" t="str">
            <v>Гүүдсек ХХК</v>
          </cell>
          <cell r="D32">
            <v>298815</v>
          </cell>
          <cell r="E32">
            <v>36765288.81</v>
          </cell>
          <cell r="F32">
            <v>173470</v>
          </cell>
          <cell r="G32">
            <v>34609824.42</v>
          </cell>
          <cell r="H32">
            <v>71375113.23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472285</v>
          </cell>
          <cell r="O32">
            <v>71375113.23</v>
          </cell>
        </row>
        <row r="33">
          <cell r="B33" t="str">
            <v>GLMT</v>
          </cell>
          <cell r="C33" t="str">
            <v>Голомт Капитал ХХК</v>
          </cell>
          <cell r="D33">
            <v>6220763</v>
          </cell>
          <cell r="E33">
            <v>1248873985.39</v>
          </cell>
          <cell r="F33">
            <v>9051121</v>
          </cell>
          <cell r="G33">
            <v>1725755490.61</v>
          </cell>
          <cell r="H33">
            <v>2974629476</v>
          </cell>
          <cell r="I33">
            <v>0</v>
          </cell>
          <cell r="J33">
            <v>0</v>
          </cell>
          <cell r="K33">
            <v>13</v>
          </cell>
          <cell r="L33">
            <v>1703247</v>
          </cell>
          <cell r="M33">
            <v>1703247</v>
          </cell>
          <cell r="N33">
            <v>15271897</v>
          </cell>
          <cell r="O33">
            <v>2976332723</v>
          </cell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 t="str">
            <v>HUN</v>
          </cell>
          <cell r="C35" t="str">
            <v>Хүннү Эмпайр ХХК</v>
          </cell>
          <cell r="D35">
            <v>27548</v>
          </cell>
          <cell r="E35">
            <v>5960213.81</v>
          </cell>
          <cell r="F35">
            <v>1106</v>
          </cell>
          <cell r="G35">
            <v>7586175</v>
          </cell>
          <cell r="H35">
            <v>13546388.809999999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28654</v>
          </cell>
          <cell r="O35">
            <v>13546388.809999999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207449</v>
          </cell>
          <cell r="E36">
            <v>212551710.1</v>
          </cell>
          <cell r="F36">
            <v>86017</v>
          </cell>
          <cell r="G36">
            <v>207028712.65</v>
          </cell>
          <cell r="H36">
            <v>419580422.75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293466</v>
          </cell>
          <cell r="O36">
            <v>419580422.75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2597</v>
          </cell>
          <cell r="E37">
            <v>17752600</v>
          </cell>
          <cell r="F37">
            <v>19237</v>
          </cell>
          <cell r="G37">
            <v>4266569.3100000005</v>
          </cell>
          <cell r="H37">
            <v>22019169.310000002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21834</v>
          </cell>
          <cell r="O37">
            <v>22019169.310000002</v>
          </cell>
        </row>
        <row r="38">
          <cell r="B38" t="str">
            <v>MERG</v>
          </cell>
          <cell r="C38" t="str">
            <v>Мэргэн санаа ХХК</v>
          </cell>
          <cell r="D38">
            <v>26714</v>
          </cell>
          <cell r="E38">
            <v>5774548.3</v>
          </cell>
          <cell r="F38">
            <v>1160</v>
          </cell>
          <cell r="G38">
            <v>2110773.7</v>
          </cell>
          <cell r="H38">
            <v>7885322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27874</v>
          </cell>
          <cell r="O38">
            <v>7885322</v>
          </cell>
        </row>
        <row r="39">
          <cell r="B39" t="str">
            <v>MIBG</v>
          </cell>
          <cell r="C39" t="str">
            <v>Эм Ай Би Жи ХХК</v>
          </cell>
          <cell r="D39">
            <v>1392</v>
          </cell>
          <cell r="E39">
            <v>999456</v>
          </cell>
          <cell r="F39">
            <v>0</v>
          </cell>
          <cell r="G39">
            <v>0</v>
          </cell>
          <cell r="H39">
            <v>999456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1392</v>
          </cell>
          <cell r="O39">
            <v>999456</v>
          </cell>
        </row>
        <row r="40">
          <cell r="B40" t="str">
            <v>MICC</v>
          </cell>
          <cell r="C40" t="str">
            <v>Эм Ай Си Си ХХК</v>
          </cell>
          <cell r="D40">
            <v>1000</v>
          </cell>
          <cell r="E40">
            <v>722990</v>
          </cell>
          <cell r="F40">
            <v>0</v>
          </cell>
          <cell r="G40">
            <v>0</v>
          </cell>
          <cell r="H40">
            <v>722990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1000</v>
          </cell>
          <cell r="O40">
            <v>722990</v>
          </cell>
        </row>
        <row r="41">
          <cell r="B41" t="str">
            <v>MNET</v>
          </cell>
          <cell r="C41" t="str">
            <v>Ард секюритиз ХХК</v>
          </cell>
          <cell r="D41">
            <v>12583661</v>
          </cell>
          <cell r="E41">
            <v>8475447637.29</v>
          </cell>
          <cell r="F41">
            <v>8986491</v>
          </cell>
          <cell r="G41">
            <v>7333297862.14</v>
          </cell>
          <cell r="H41">
            <v>15808745499.43</v>
          </cell>
          <cell r="I41">
            <v>8</v>
          </cell>
          <cell r="J41">
            <v>1374172</v>
          </cell>
          <cell r="K41">
            <v>5</v>
          </cell>
          <cell r="L41">
            <v>690925</v>
          </cell>
          <cell r="M41">
            <v>2065097</v>
          </cell>
          <cell r="N41">
            <v>21570165</v>
          </cell>
          <cell r="O41">
            <v>15810810596.43</v>
          </cell>
        </row>
        <row r="42">
          <cell r="B42" t="str">
            <v>MOHU</v>
          </cell>
          <cell r="C42" t="str">
            <v>Монгол хувьцаа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37708</v>
          </cell>
          <cell r="G43">
            <v>73975175</v>
          </cell>
          <cell r="H43">
            <v>73975175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37708</v>
          </cell>
          <cell r="O43">
            <v>73975175</v>
          </cell>
        </row>
        <row r="44">
          <cell r="B44" t="str">
            <v>MSDQ</v>
          </cell>
          <cell r="C44" t="str">
            <v>Масдак ХХК</v>
          </cell>
          <cell r="D44">
            <v>869448</v>
          </cell>
          <cell r="E44">
            <v>35654825.75</v>
          </cell>
          <cell r="F44">
            <v>5027</v>
          </cell>
          <cell r="G44">
            <v>59050500</v>
          </cell>
          <cell r="H44">
            <v>94705325.75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874475</v>
          </cell>
          <cell r="O44">
            <v>94705325.75</v>
          </cell>
        </row>
        <row r="45">
          <cell r="B45" t="str">
            <v>MSEC</v>
          </cell>
          <cell r="C45" t="str">
            <v>Монсек ХХК</v>
          </cell>
          <cell r="D45">
            <v>122735</v>
          </cell>
          <cell r="E45">
            <v>32817538.11</v>
          </cell>
          <cell r="F45">
            <v>92853</v>
          </cell>
          <cell r="G45">
            <v>38248796.82</v>
          </cell>
          <cell r="H45">
            <v>71066334.93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215588</v>
          </cell>
          <cell r="O45">
            <v>71066334.93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250588</v>
          </cell>
          <cell r="E46">
            <v>181549798.47</v>
          </cell>
          <cell r="F46">
            <v>148077</v>
          </cell>
          <cell r="G46">
            <v>67100655.82</v>
          </cell>
          <cell r="H46">
            <v>248650454.29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398665</v>
          </cell>
          <cell r="O46">
            <v>248650454.29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503593</v>
          </cell>
          <cell r="E47">
            <v>170369202.75</v>
          </cell>
          <cell r="F47">
            <v>250403</v>
          </cell>
          <cell r="G47">
            <v>121063635.61</v>
          </cell>
          <cell r="H47">
            <v>291432838.36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753996</v>
          </cell>
          <cell r="O47">
            <v>291432838.36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2833461</v>
          </cell>
          <cell r="E48">
            <v>141576002.24</v>
          </cell>
          <cell r="F48">
            <v>250</v>
          </cell>
          <cell r="G48">
            <v>1457900</v>
          </cell>
          <cell r="H48">
            <v>143033902.24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2833711</v>
          </cell>
          <cell r="O48">
            <v>143033902.24</v>
          </cell>
        </row>
        <row r="49">
          <cell r="B49" t="str">
            <v>SANR</v>
          </cell>
          <cell r="C49" t="str">
            <v>Санар ХХК</v>
          </cell>
          <cell r="D49">
            <v>80</v>
          </cell>
          <cell r="E49">
            <v>57352</v>
          </cell>
          <cell r="F49">
            <v>2531</v>
          </cell>
          <cell r="G49">
            <v>1513200</v>
          </cell>
          <cell r="H49">
            <v>1570552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2611</v>
          </cell>
          <cell r="O49">
            <v>1570552</v>
          </cell>
        </row>
        <row r="50">
          <cell r="B50" t="str">
            <v>SECP</v>
          </cell>
          <cell r="C50" t="str">
            <v>СИКАП</v>
          </cell>
          <cell r="D50">
            <v>172130</v>
          </cell>
          <cell r="E50">
            <v>11726560.35</v>
          </cell>
          <cell r="F50">
            <v>11211</v>
          </cell>
          <cell r="G50">
            <v>439321.5</v>
          </cell>
          <cell r="H50">
            <v>12165881.85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183341</v>
          </cell>
          <cell r="O50">
            <v>12165881.85</v>
          </cell>
        </row>
        <row r="51">
          <cell r="B51" t="str">
            <v>SGC</v>
          </cell>
          <cell r="C51" t="str">
            <v>Эс Жи Капитал ХХК</v>
          </cell>
          <cell r="D51">
            <v>330000</v>
          </cell>
          <cell r="E51">
            <v>24750000</v>
          </cell>
          <cell r="F51">
            <v>334781</v>
          </cell>
          <cell r="G51">
            <v>25161166</v>
          </cell>
          <cell r="H51">
            <v>49911166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664781</v>
          </cell>
          <cell r="O51">
            <v>49911166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1136923</v>
          </cell>
          <cell r="E53">
            <v>218810284.74</v>
          </cell>
          <cell r="F53">
            <v>680337</v>
          </cell>
          <cell r="G53">
            <v>169558838.45</v>
          </cell>
          <cell r="H53">
            <v>388369123.19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1817260</v>
          </cell>
          <cell r="O53">
            <v>388369123.19</v>
          </cell>
        </row>
        <row r="54">
          <cell r="B54" t="str">
            <v>TABO</v>
          </cell>
          <cell r="C54" t="str">
            <v>Таван богд ХХК</v>
          </cell>
          <cell r="D54">
            <v>12707</v>
          </cell>
          <cell r="E54">
            <v>1389995</v>
          </cell>
          <cell r="F54">
            <v>50624</v>
          </cell>
          <cell r="G54">
            <v>3212186.27</v>
          </cell>
          <cell r="H54">
            <v>4602181.27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63331</v>
          </cell>
          <cell r="O54">
            <v>4602181.27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45923</v>
          </cell>
          <cell r="E55">
            <v>6143124</v>
          </cell>
          <cell r="F55">
            <v>41371</v>
          </cell>
          <cell r="G55">
            <v>9252336.84</v>
          </cell>
          <cell r="H55">
            <v>15395460.84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87294</v>
          </cell>
          <cell r="O55">
            <v>15395460.84</v>
          </cell>
        </row>
        <row r="56">
          <cell r="B56" t="str">
            <v>TDB</v>
          </cell>
          <cell r="C56" t="str">
            <v>Ти Ди Би Капитал ХХК</v>
          </cell>
          <cell r="D56">
            <v>1587973</v>
          </cell>
          <cell r="E56">
            <v>372566741.46</v>
          </cell>
          <cell r="F56">
            <v>3834960</v>
          </cell>
          <cell r="G56">
            <v>1042849516.82</v>
          </cell>
          <cell r="H56">
            <v>1415416258.28</v>
          </cell>
          <cell r="I56">
            <v>0</v>
          </cell>
          <cell r="J56">
            <v>0</v>
          </cell>
          <cell r="K56">
            <v>3</v>
          </cell>
          <cell r="L56">
            <v>812195.85</v>
          </cell>
          <cell r="M56">
            <v>812195.85</v>
          </cell>
          <cell r="N56">
            <v>5422936</v>
          </cell>
          <cell r="O56">
            <v>1416228454.13</v>
          </cell>
        </row>
        <row r="57">
          <cell r="B57" t="str">
            <v>TNGR</v>
          </cell>
          <cell r="C57" t="str">
            <v>Тэнгэр капитал ХХК</v>
          </cell>
          <cell r="D57">
            <v>11923</v>
          </cell>
          <cell r="E57">
            <v>2705759.27</v>
          </cell>
          <cell r="F57">
            <v>58020</v>
          </cell>
          <cell r="G57">
            <v>15614449</v>
          </cell>
          <cell r="H57">
            <v>18320208.27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69943</v>
          </cell>
          <cell r="O57">
            <v>18320208.27</v>
          </cell>
        </row>
        <row r="58">
          <cell r="B58" t="str">
            <v>TTOL</v>
          </cell>
          <cell r="C58" t="str">
            <v>Апекс Капитал ҮЦК</v>
          </cell>
          <cell r="D58">
            <v>1343883</v>
          </cell>
          <cell r="E58">
            <v>275799947.05</v>
          </cell>
          <cell r="F58">
            <v>763309</v>
          </cell>
          <cell r="G58">
            <v>142816312.31</v>
          </cell>
          <cell r="H58">
            <v>418616259.36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2107192</v>
          </cell>
          <cell r="O58">
            <v>418616259.36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22</v>
          </cell>
          <cell r="E59">
            <v>254185</v>
          </cell>
          <cell r="F59">
            <v>130</v>
          </cell>
          <cell r="G59">
            <v>760000</v>
          </cell>
          <cell r="H59">
            <v>1014185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152</v>
          </cell>
          <cell r="O59">
            <v>1014185</v>
          </cell>
        </row>
        <row r="60">
          <cell r="B60" t="str">
            <v>ZGB</v>
          </cell>
          <cell r="C60" t="str">
            <v>Зэт жи би ХХК</v>
          </cell>
          <cell r="D60">
            <v>6</v>
          </cell>
          <cell r="E60">
            <v>4338</v>
          </cell>
          <cell r="F60">
            <v>14000</v>
          </cell>
          <cell r="G60">
            <v>9806943.54</v>
          </cell>
          <cell r="H60">
            <v>9811281.54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14006</v>
          </cell>
          <cell r="O60">
            <v>9811281.54</v>
          </cell>
        </row>
        <row r="61">
          <cell r="B61" t="str">
            <v>ZRGD</v>
          </cell>
          <cell r="C61" t="str">
            <v>Зэргэд ХХК</v>
          </cell>
          <cell r="D61">
            <v>40613</v>
          </cell>
          <cell r="E61">
            <v>8230556.93</v>
          </cell>
          <cell r="F61">
            <v>1070</v>
          </cell>
          <cell r="G61">
            <v>318695</v>
          </cell>
          <cell r="H61">
            <v>8549251.93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41683</v>
          </cell>
          <cell r="O61">
            <v>8549251.93</v>
          </cell>
        </row>
        <row r="62">
          <cell r="D62">
            <v>35201456</v>
          </cell>
          <cell r="E62">
            <v>14437339363.009998</v>
          </cell>
          <cell r="F62">
            <v>35201456</v>
          </cell>
          <cell r="G62">
            <v>14437339363.01</v>
          </cell>
          <cell r="H62">
            <v>28874678726.02</v>
          </cell>
          <cell r="I62">
            <v>67</v>
          </cell>
          <cell r="J62">
            <v>7847367.85</v>
          </cell>
          <cell r="K62">
            <v>67</v>
          </cell>
          <cell r="L62">
            <v>7847367.85</v>
          </cell>
          <cell r="M62">
            <v>15694735.7</v>
          </cell>
          <cell r="N62">
            <v>70403046</v>
          </cell>
          <cell r="O62">
            <v>28890373461.72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1222821620.96</v>
          </cell>
          <cell r="H16">
            <v>0</v>
          </cell>
          <cell r="I16">
            <v>0</v>
          </cell>
          <cell r="J16">
            <v>299741200000</v>
          </cell>
          <cell r="K16">
            <v>0</v>
          </cell>
          <cell r="L16">
            <v>151779885000</v>
          </cell>
          <cell r="M16">
            <v>452743906620.96</v>
          </cell>
          <cell r="N16">
            <v>466739220945.91003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>
            <v>0</v>
          </cell>
          <cell r="G17">
            <v>1642694868.85</v>
          </cell>
          <cell r="H17">
            <v>0</v>
          </cell>
          <cell r="I17">
            <v>85001530000</v>
          </cell>
          <cell r="J17">
            <v>85143200000</v>
          </cell>
          <cell r="K17">
            <v>0</v>
          </cell>
          <cell r="L17">
            <v>20232150000</v>
          </cell>
          <cell r="M17">
            <v>192019574868.85</v>
          </cell>
          <cell r="N17">
            <v>195614935393.9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1387695411.67</v>
          </cell>
          <cell r="H18">
            <v>0</v>
          </cell>
          <cell r="I18">
            <v>65000000000</v>
          </cell>
          <cell r="J18">
            <v>67204800000</v>
          </cell>
          <cell r="K18">
            <v>0</v>
          </cell>
          <cell r="L18">
            <v>26856975000</v>
          </cell>
          <cell r="M18">
            <v>160449470411.67</v>
          </cell>
          <cell r="N18">
            <v>164717340877.67</v>
          </cell>
        </row>
        <row r="19">
          <cell r="B19" t="str">
            <v>BULG</v>
          </cell>
          <cell r="C19" t="str">
            <v>"БУЛГАН БРОКЕР ҮЦК" ХХК</v>
          </cell>
          <cell r="D19" t="str">
            <v>●</v>
          </cell>
          <cell r="E19">
            <v>0</v>
          </cell>
          <cell r="F19">
            <v>0</v>
          </cell>
          <cell r="G19">
            <v>3408813.7</v>
          </cell>
          <cell r="H19">
            <v>0</v>
          </cell>
          <cell r="I19">
            <v>150000000000</v>
          </cell>
          <cell r="J19">
            <v>35400000</v>
          </cell>
          <cell r="K19">
            <v>0</v>
          </cell>
          <cell r="L19">
            <v>0</v>
          </cell>
          <cell r="M19">
            <v>150038808813.7</v>
          </cell>
          <cell r="N19">
            <v>150098394266.5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53578151021.479996</v>
          </cell>
          <cell r="H20">
            <v>0</v>
          </cell>
          <cell r="I20">
            <v>90002000</v>
          </cell>
          <cell r="J20">
            <v>221700000</v>
          </cell>
          <cell r="K20">
            <v>0</v>
          </cell>
          <cell r="L20">
            <v>663480000</v>
          </cell>
          <cell r="M20">
            <v>54553333021.479996</v>
          </cell>
          <cell r="N20">
            <v>136594329901.88</v>
          </cell>
        </row>
        <row r="21">
          <cell r="B21" t="str">
            <v>TNGR</v>
          </cell>
          <cell r="C21" t="str">
            <v>"ТЭНГЭР КАПИТАЛ  ҮЦК" ХХК</v>
          </cell>
          <cell r="D21" t="str">
            <v>●</v>
          </cell>
          <cell r="E21">
            <v>0</v>
          </cell>
          <cell r="F21" t="str">
            <v>●</v>
          </cell>
          <cell r="G21">
            <v>22311524.12</v>
          </cell>
          <cell r="H21">
            <v>0</v>
          </cell>
          <cell r="I21">
            <v>0</v>
          </cell>
          <cell r="J21">
            <v>12010500000</v>
          </cell>
          <cell r="K21">
            <v>0</v>
          </cell>
          <cell r="L21">
            <v>8669130000</v>
          </cell>
          <cell r="M21">
            <v>20701941524.12</v>
          </cell>
          <cell r="N21">
            <v>20840125069.32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F22">
            <v>0</v>
          </cell>
          <cell r="G22">
            <v>6950670394.5</v>
          </cell>
          <cell r="H22">
            <v>0</v>
          </cell>
          <cell r="I22">
            <v>0</v>
          </cell>
          <cell r="J22">
            <v>7000000</v>
          </cell>
          <cell r="K22">
            <v>0</v>
          </cell>
          <cell r="L22">
            <v>148200000</v>
          </cell>
          <cell r="M22">
            <v>7105870394.5</v>
          </cell>
          <cell r="N22">
            <v>13039666554.55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1517415796.24</v>
          </cell>
          <cell r="H23">
            <v>0</v>
          </cell>
          <cell r="I23">
            <v>0</v>
          </cell>
          <cell r="J23">
            <v>283500000</v>
          </cell>
          <cell r="K23">
            <v>0</v>
          </cell>
          <cell r="L23">
            <v>463695000</v>
          </cell>
          <cell r="M23">
            <v>2264610796.24</v>
          </cell>
          <cell r="N23">
            <v>15509796715.98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431184160.87</v>
          </cell>
          <cell r="H24">
            <v>0</v>
          </cell>
          <cell r="I24">
            <v>0</v>
          </cell>
          <cell r="J24">
            <v>7028000000</v>
          </cell>
          <cell r="K24">
            <v>0</v>
          </cell>
          <cell r="L24">
            <v>486780000</v>
          </cell>
          <cell r="M24">
            <v>7945964160.87</v>
          </cell>
          <cell r="N24">
            <v>8651715330.04</v>
          </cell>
        </row>
        <row r="25">
          <cell r="B25" t="str">
            <v>BUMB</v>
          </cell>
          <cell r="C25" t="str">
            <v>"БУМБАТ-АЛТАЙ ҮЦК" ХХК</v>
          </cell>
          <cell r="D25" t="str">
            <v>●</v>
          </cell>
          <cell r="E25">
            <v>0</v>
          </cell>
          <cell r="F25">
            <v>0</v>
          </cell>
          <cell r="G25">
            <v>1349290097.9299998</v>
          </cell>
          <cell r="H25">
            <v>0</v>
          </cell>
          <cell r="I25">
            <v>0</v>
          </cell>
          <cell r="J25">
            <v>55100000</v>
          </cell>
          <cell r="K25">
            <v>0</v>
          </cell>
          <cell r="L25">
            <v>2221860000</v>
          </cell>
          <cell r="M25">
            <v>3626250097.93</v>
          </cell>
          <cell r="N25">
            <v>8458935860.33</v>
          </cell>
        </row>
        <row r="26">
          <cell r="B26" t="str">
            <v>LFTI</v>
          </cell>
          <cell r="C26" t="str">
            <v>"ЛАЙФТАЙМ ИНВЕСТМЕНТ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19953495.7</v>
          </cell>
          <cell r="H26">
            <v>0</v>
          </cell>
          <cell r="I26">
            <v>0</v>
          </cell>
          <cell r="J26">
            <v>11500000</v>
          </cell>
          <cell r="K26">
            <v>0</v>
          </cell>
          <cell r="L26">
            <v>5702850000</v>
          </cell>
          <cell r="M26">
            <v>5734303495.7</v>
          </cell>
          <cell r="N26">
            <v>5782172482.3</v>
          </cell>
        </row>
        <row r="27">
          <cell r="B27" t="str">
            <v>ARD</v>
          </cell>
          <cell r="C27" t="str">
            <v>"ӨЛЗИЙ ЭНД КО КАПИТАЛ ҮЦК" ХХК</v>
          </cell>
          <cell r="D27" t="str">
            <v>●</v>
          </cell>
          <cell r="E27" t="str">
            <v>●</v>
          </cell>
          <cell r="F27">
            <v>0</v>
          </cell>
          <cell r="G27">
            <v>1060580217.74</v>
          </cell>
          <cell r="H27">
            <v>0</v>
          </cell>
          <cell r="I27">
            <v>30000000</v>
          </cell>
          <cell r="J27">
            <v>22200000</v>
          </cell>
          <cell r="K27">
            <v>0</v>
          </cell>
          <cell r="L27">
            <v>382185000</v>
          </cell>
          <cell r="M27">
            <v>1494965217.74</v>
          </cell>
          <cell r="N27">
            <v>5590205599.73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803720840.13</v>
          </cell>
          <cell r="H28">
            <v>0</v>
          </cell>
          <cell r="I28">
            <v>0</v>
          </cell>
          <cell r="J28">
            <v>32200000</v>
          </cell>
          <cell r="K28">
            <v>0</v>
          </cell>
          <cell r="L28">
            <v>1378545000</v>
          </cell>
          <cell r="M28">
            <v>2214465840.13</v>
          </cell>
          <cell r="N28">
            <v>4566895875.24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212695418.02</v>
          </cell>
          <cell r="H29">
            <v>0</v>
          </cell>
          <cell r="I29">
            <v>0</v>
          </cell>
          <cell r="J29">
            <v>184800000</v>
          </cell>
          <cell r="K29">
            <v>0</v>
          </cell>
          <cell r="L29">
            <v>696255000</v>
          </cell>
          <cell r="M29">
            <v>1093750418.02</v>
          </cell>
          <cell r="N29">
            <v>3522930562.6000004</v>
          </cell>
        </row>
        <row r="30">
          <cell r="B30" t="str">
            <v>GDSC</v>
          </cell>
          <cell r="C30" t="str">
            <v>"ГҮҮДСЕК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396326295.18</v>
          </cell>
          <cell r="H30">
            <v>0</v>
          </cell>
          <cell r="I30">
            <v>0</v>
          </cell>
          <cell r="J30">
            <v>30200000</v>
          </cell>
          <cell r="K30">
            <v>0</v>
          </cell>
          <cell r="L30">
            <v>157890000</v>
          </cell>
          <cell r="M30">
            <v>584416295.1800001</v>
          </cell>
          <cell r="N30">
            <v>1531427783.92</v>
          </cell>
        </row>
        <row r="31">
          <cell r="B31" t="str">
            <v>GAUL</v>
          </cell>
          <cell r="C31" t="str">
            <v>"ГАҮЛИ ҮЦК" ХХК</v>
          </cell>
          <cell r="D31" t="str">
            <v>●</v>
          </cell>
          <cell r="E31" t="str">
            <v>●</v>
          </cell>
          <cell r="F31">
            <v>0</v>
          </cell>
          <cell r="G31">
            <v>153662960.13</v>
          </cell>
          <cell r="H31">
            <v>0</v>
          </cell>
          <cell r="I31">
            <v>1530000</v>
          </cell>
          <cell r="J31">
            <v>69700000</v>
          </cell>
          <cell r="K31">
            <v>0</v>
          </cell>
          <cell r="L31">
            <v>0</v>
          </cell>
          <cell r="M31">
            <v>224892960.13</v>
          </cell>
          <cell r="N31">
            <v>1532423052.12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32778462.11</v>
          </cell>
          <cell r="H32">
            <v>0</v>
          </cell>
          <cell r="I32">
            <v>0</v>
          </cell>
          <cell r="J32">
            <v>504400000</v>
          </cell>
          <cell r="K32">
            <v>0</v>
          </cell>
          <cell r="L32">
            <v>262485000</v>
          </cell>
          <cell r="M32">
            <v>799663462.11</v>
          </cell>
          <cell r="N32">
            <v>916725397.1700001</v>
          </cell>
        </row>
        <row r="33">
          <cell r="B33" t="str">
            <v>MICC</v>
          </cell>
          <cell r="C33" t="str">
            <v>"ЭМ АЙ СИ СИ  ҮЦК" ХХК</v>
          </cell>
          <cell r="D33" t="str">
            <v>●</v>
          </cell>
          <cell r="E33" t="str">
            <v>●</v>
          </cell>
          <cell r="F33">
            <v>0</v>
          </cell>
          <cell r="G33">
            <v>3923151</v>
          </cell>
          <cell r="H33">
            <v>0</v>
          </cell>
          <cell r="I33">
            <v>0</v>
          </cell>
          <cell r="J33">
            <v>410100000</v>
          </cell>
          <cell r="K33">
            <v>0</v>
          </cell>
          <cell r="L33">
            <v>184965000</v>
          </cell>
          <cell r="M33">
            <v>598988151</v>
          </cell>
          <cell r="N33">
            <v>662919239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>
            <v>0</v>
          </cell>
          <cell r="F34">
            <v>0</v>
          </cell>
          <cell r="G34">
            <v>180065673.67</v>
          </cell>
          <cell r="H34">
            <v>0</v>
          </cell>
          <cell r="I34">
            <v>0</v>
          </cell>
          <cell r="J34">
            <v>35800000</v>
          </cell>
          <cell r="K34">
            <v>0</v>
          </cell>
          <cell r="L34">
            <v>19950000</v>
          </cell>
          <cell r="M34">
            <v>235815673.67</v>
          </cell>
          <cell r="N34">
            <v>718552300.78</v>
          </cell>
        </row>
        <row r="35">
          <cell r="B35" t="str">
            <v>DRBR</v>
          </cell>
          <cell r="C35" t="str">
            <v>"ДАРХАН БРОКЕР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154802647.49</v>
          </cell>
          <cell r="H35">
            <v>0</v>
          </cell>
          <cell r="I35">
            <v>0</v>
          </cell>
          <cell r="J35">
            <v>9700000</v>
          </cell>
          <cell r="K35">
            <v>0</v>
          </cell>
          <cell r="L35">
            <v>262200000</v>
          </cell>
          <cell r="M35">
            <v>426702647.49</v>
          </cell>
          <cell r="N35">
            <v>575937037.78</v>
          </cell>
        </row>
        <row r="36">
          <cell r="B36" t="str">
            <v>ARGB</v>
          </cell>
          <cell r="C36" t="str">
            <v>"АРГАЙ БЭСТ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11488387.95</v>
          </cell>
          <cell r="H36">
            <v>0</v>
          </cell>
          <cell r="I36">
            <v>0</v>
          </cell>
          <cell r="J36">
            <v>5500000</v>
          </cell>
          <cell r="K36">
            <v>0</v>
          </cell>
          <cell r="L36">
            <v>407550000</v>
          </cell>
          <cell r="M36">
            <v>424538387.95</v>
          </cell>
          <cell r="N36">
            <v>467443819.08</v>
          </cell>
        </row>
        <row r="37">
          <cell r="B37" t="str">
            <v>ALTN</v>
          </cell>
          <cell r="C37" t="str">
            <v>"АЛТАН ХОРОМСОГ ҮЦК" ХХК</v>
          </cell>
          <cell r="D37" t="str">
            <v>●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800000</v>
          </cell>
          <cell r="K37">
            <v>0</v>
          </cell>
          <cell r="L37">
            <v>415245000</v>
          </cell>
          <cell r="M37">
            <v>416045000</v>
          </cell>
          <cell r="N37">
            <v>416045000</v>
          </cell>
        </row>
        <row r="38">
          <cell r="B38" t="str">
            <v>MIBG</v>
          </cell>
          <cell r="C38" t="str">
            <v>"ЭМ АЙ БИ ЖИ ХХК ҮЦК"</v>
          </cell>
          <cell r="D38" t="str">
            <v>●</v>
          </cell>
          <cell r="E38">
            <v>0</v>
          </cell>
          <cell r="F38">
            <v>0</v>
          </cell>
          <cell r="G38">
            <v>27349359.11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27349359.11</v>
          </cell>
          <cell r="N38">
            <v>382709333.71000004</v>
          </cell>
        </row>
        <row r="39">
          <cell r="B39" t="str">
            <v>NSEC</v>
          </cell>
          <cell r="C39" t="str">
            <v>"НЭЙШНЛ СЕКЮРИТИС ҮЦК" ХХК</v>
          </cell>
          <cell r="D39" t="str">
            <v>●</v>
          </cell>
          <cell r="E39" t="str">
            <v>●</v>
          </cell>
          <cell r="F39" t="str">
            <v>●</v>
          </cell>
          <cell r="G39">
            <v>50359609.02</v>
          </cell>
          <cell r="H39">
            <v>0</v>
          </cell>
          <cell r="I39">
            <v>0</v>
          </cell>
          <cell r="J39">
            <v>1900000</v>
          </cell>
          <cell r="K39">
            <v>0</v>
          </cell>
          <cell r="L39">
            <v>288990000</v>
          </cell>
          <cell r="M39">
            <v>341249609.02</v>
          </cell>
          <cell r="N39">
            <v>386400914.44</v>
          </cell>
        </row>
        <row r="40">
          <cell r="B40" t="str">
            <v>TCHB</v>
          </cell>
          <cell r="C40" t="str">
            <v>"ТУЛГАТ ЧАНДМАНЬ БАЯН 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17045794.19</v>
          </cell>
          <cell r="H40">
            <v>0</v>
          </cell>
          <cell r="I40">
            <v>0</v>
          </cell>
          <cell r="J40">
            <v>10500000</v>
          </cell>
          <cell r="K40">
            <v>0</v>
          </cell>
          <cell r="L40">
            <v>62700000</v>
          </cell>
          <cell r="M40">
            <v>90245794.19</v>
          </cell>
          <cell r="N40">
            <v>675891125.51</v>
          </cell>
        </row>
        <row r="41">
          <cell r="B41" t="str">
            <v>MSDQ</v>
          </cell>
          <cell r="C41" t="str">
            <v>"МАСДАК ҮНЭТ ЦААСНЫ КОМПАНИ" ХХК</v>
          </cell>
          <cell r="D41" t="str">
            <v>●</v>
          </cell>
          <cell r="E41">
            <v>0</v>
          </cell>
          <cell r="F41">
            <v>0</v>
          </cell>
          <cell r="G41">
            <v>192095632.32</v>
          </cell>
          <cell r="H41">
            <v>0</v>
          </cell>
          <cell r="I41">
            <v>0</v>
          </cell>
          <cell r="J41">
            <v>2200000</v>
          </cell>
          <cell r="K41">
            <v>0</v>
          </cell>
          <cell r="L41">
            <v>15105000</v>
          </cell>
          <cell r="M41">
            <v>209400632.32</v>
          </cell>
          <cell r="N41">
            <v>353240135.2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81905267.32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81905267.32</v>
          </cell>
          <cell r="N42">
            <v>338495682.65999997</v>
          </cell>
        </row>
        <row r="43">
          <cell r="B43" t="str">
            <v>DELG</v>
          </cell>
          <cell r="C43" t="str">
            <v>"ДЭЛГЭРХАНГАЙ СЕКЮРИТИЗ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17923190</v>
          </cell>
          <cell r="H43">
            <v>0</v>
          </cell>
          <cell r="I43">
            <v>0</v>
          </cell>
          <cell r="J43">
            <v>20000000</v>
          </cell>
          <cell r="K43">
            <v>0</v>
          </cell>
          <cell r="L43">
            <v>116850000</v>
          </cell>
          <cell r="M43">
            <v>154773190</v>
          </cell>
          <cell r="N43">
            <v>197798050.6</v>
          </cell>
        </row>
        <row r="44">
          <cell r="B44" t="str">
            <v>BLMB</v>
          </cell>
          <cell r="C44" t="str">
            <v>"БЛҮМСБЮРИ СЕКЮРИТИЕС ҮЦК" ХХК </v>
          </cell>
          <cell r="D44" t="str">
            <v>●</v>
          </cell>
          <cell r="E44">
            <v>0</v>
          </cell>
          <cell r="F44">
            <v>0</v>
          </cell>
          <cell r="G44">
            <v>7056288.6</v>
          </cell>
          <cell r="H44">
            <v>0</v>
          </cell>
          <cell r="I44">
            <v>0</v>
          </cell>
          <cell r="J44">
            <v>600000</v>
          </cell>
          <cell r="K44">
            <v>0</v>
          </cell>
          <cell r="L44">
            <v>0</v>
          </cell>
          <cell r="M44">
            <v>7656288.6</v>
          </cell>
          <cell r="N44">
            <v>242278852.68999997</v>
          </cell>
        </row>
        <row r="45">
          <cell r="B45" t="str">
            <v>BATS</v>
          </cell>
          <cell r="C45" t="str">
            <v>"БАТС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116739540.57000001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116739540.57000001</v>
          </cell>
          <cell r="N45">
            <v>363111172.21999997</v>
          </cell>
        </row>
        <row r="46">
          <cell r="B46" t="str">
            <v>UNDR</v>
          </cell>
          <cell r="C46" t="str">
            <v>"ӨНДӨРХААН ИНВЕСТ ҮЦК" ХХК</v>
          </cell>
          <cell r="D46" t="str">
            <v>●</v>
          </cell>
          <cell r="E46">
            <v>0</v>
          </cell>
          <cell r="F46">
            <v>0</v>
          </cell>
          <cell r="G46">
            <v>3962435.5</v>
          </cell>
          <cell r="H46">
            <v>0</v>
          </cell>
          <cell r="I46">
            <v>0</v>
          </cell>
          <cell r="J46">
            <v>900000</v>
          </cell>
          <cell r="K46">
            <v>0</v>
          </cell>
          <cell r="L46">
            <v>116850000</v>
          </cell>
          <cell r="M46">
            <v>121712435.5</v>
          </cell>
          <cell r="N46">
            <v>134541784.25</v>
          </cell>
        </row>
        <row r="47">
          <cell r="B47" t="str">
            <v>CTRL</v>
          </cell>
          <cell r="C47" t="str">
            <v>"ЦЕНТРАЛ СЕКЬЮРИТИЙЗ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39770443.17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17955000</v>
          </cell>
          <cell r="M47">
            <v>57725443.17</v>
          </cell>
          <cell r="N47">
            <v>216155188.95</v>
          </cell>
        </row>
        <row r="48">
          <cell r="B48" t="str">
            <v>GATR</v>
          </cell>
          <cell r="C48" t="str">
            <v>"ГАЦУУРТ ТРЕЙД ҮЦК" ХХК</v>
          </cell>
          <cell r="D48" t="str">
            <v>●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78090000</v>
          </cell>
          <cell r="M48">
            <v>78090000</v>
          </cell>
          <cell r="N48">
            <v>127884615.2</v>
          </cell>
        </row>
        <row r="49">
          <cell r="B49" t="str">
            <v>SANR</v>
          </cell>
          <cell r="C49" t="str">
            <v>"САНАР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356000</v>
          </cell>
          <cell r="H49">
            <v>0</v>
          </cell>
          <cell r="I49">
            <v>0</v>
          </cell>
          <cell r="J49">
            <v>8900000</v>
          </cell>
          <cell r="K49">
            <v>0</v>
          </cell>
          <cell r="L49">
            <v>98040000</v>
          </cell>
          <cell r="M49">
            <v>107296000</v>
          </cell>
          <cell r="N49">
            <v>127837678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21397094.53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62415000</v>
          </cell>
          <cell r="M50">
            <v>83812094.53</v>
          </cell>
          <cell r="N50">
            <v>122105023.36</v>
          </cell>
        </row>
        <row r="51">
          <cell r="B51" t="str">
            <v>TABO</v>
          </cell>
          <cell r="C51" t="str">
            <v>"ТАВАН БОГД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2586523.77</v>
          </cell>
          <cell r="H51">
            <v>0</v>
          </cell>
          <cell r="I51">
            <v>0</v>
          </cell>
          <cell r="J51">
            <v>2000000</v>
          </cell>
          <cell r="K51">
            <v>0</v>
          </cell>
          <cell r="L51">
            <v>57000000</v>
          </cell>
          <cell r="M51">
            <v>61586523.77</v>
          </cell>
          <cell r="N51">
            <v>109294031.85</v>
          </cell>
        </row>
        <row r="52">
          <cell r="B52" t="str">
            <v>BLAC</v>
          </cell>
          <cell r="C52" t="str">
            <v>"БЛЭКСТОУН ИНТЕРНЭЙШНЛ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79333334.98</v>
          </cell>
        </row>
        <row r="53">
          <cell r="B53" t="str">
            <v>DCF</v>
          </cell>
          <cell r="C53" t="str">
            <v>"ДИ СИ ЭФ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2100000</v>
          </cell>
          <cell r="K53">
            <v>0</v>
          </cell>
          <cell r="L53">
            <v>58425000</v>
          </cell>
          <cell r="M53">
            <v>60525000</v>
          </cell>
          <cell r="N53">
            <v>60525000</v>
          </cell>
        </row>
        <row r="54">
          <cell r="B54" t="str">
            <v>DOMI</v>
          </cell>
          <cell r="C54" t="str">
            <v>"ДОМИКС СЕК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32942163.660000004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32942163.660000004</v>
          </cell>
          <cell r="N54">
            <v>74550883.70000002</v>
          </cell>
        </row>
        <row r="55">
          <cell r="B55" t="str">
            <v>SGC</v>
          </cell>
          <cell r="C55" t="str">
            <v>"ЭС ЖИ КАПИТАЛ ҮЦК" ХХК</v>
          </cell>
          <cell r="D55" t="str">
            <v>●</v>
          </cell>
          <cell r="E55" t="str">
            <v>●</v>
          </cell>
          <cell r="F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39183878</v>
          </cell>
        </row>
        <row r="56">
          <cell r="B56" t="str">
            <v>RISM</v>
          </cell>
          <cell r="C56" t="str">
            <v>"РАЙНОС ИНВЕСТМЕНТ ҮЦК" ХХК</v>
          </cell>
          <cell r="D56" t="str">
            <v>●</v>
          </cell>
          <cell r="E56">
            <v>0</v>
          </cell>
          <cell r="F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4845000</v>
          </cell>
          <cell r="M56">
            <v>4845000</v>
          </cell>
          <cell r="N56">
            <v>232142578.41</v>
          </cell>
        </row>
        <row r="57">
          <cell r="B57" t="str">
            <v>ECM</v>
          </cell>
          <cell r="C57" t="str">
            <v>"ЕВРАЗИА КАПИТАЛ ХОЛДИНГ ҮЦК" 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6073407.8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6073407.8</v>
          </cell>
          <cell r="N57">
            <v>59231338.3</v>
          </cell>
        </row>
        <row r="58">
          <cell r="B58" t="str">
            <v>MERG</v>
          </cell>
          <cell r="C58" t="str">
            <v>"МЭРГЭН САНАА ҮЦК" ХХК</v>
          </cell>
          <cell r="D58" t="str">
            <v>●</v>
          </cell>
          <cell r="E58">
            <v>0</v>
          </cell>
          <cell r="F58">
            <v>0</v>
          </cell>
          <cell r="G58">
            <v>4711599.76</v>
          </cell>
          <cell r="H58">
            <v>0</v>
          </cell>
          <cell r="I58">
            <v>0</v>
          </cell>
          <cell r="J58">
            <v>4000000</v>
          </cell>
          <cell r="K58">
            <v>0</v>
          </cell>
          <cell r="L58">
            <v>0</v>
          </cell>
          <cell r="M58">
            <v>8711599.76</v>
          </cell>
          <cell r="N58">
            <v>83657506.82000001</v>
          </cell>
        </row>
        <row r="59">
          <cell r="B59" t="str">
            <v>SILS</v>
          </cell>
          <cell r="C59" t="str">
            <v>"СИЛВЭР ЛАЙТ СЕКЮРИТИЙЗ ҮЦК" ХХК</v>
          </cell>
          <cell r="D59" t="str">
            <v>●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13446480.86</v>
          </cell>
        </row>
        <row r="60">
          <cell r="B60" t="str">
            <v>SECP</v>
          </cell>
          <cell r="C60" t="str">
            <v>"СИКАП  ҮЦК" ХХК</v>
          </cell>
          <cell r="D60" t="str">
            <v>●</v>
          </cell>
          <cell r="E60" t="str">
            <v>●</v>
          </cell>
          <cell r="F60">
            <v>0</v>
          </cell>
          <cell r="G60">
            <v>1377490.05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1377490.05</v>
          </cell>
          <cell r="N60">
            <v>34439171.699999996</v>
          </cell>
        </row>
        <row r="61">
          <cell r="B61" t="str">
            <v>GNDX</v>
          </cell>
          <cell r="C61" t="str">
            <v>"ГЕНДЕКС ҮЦК" ХХК</v>
          </cell>
          <cell r="D61" t="str">
            <v>●</v>
          </cell>
          <cell r="E61">
            <v>0</v>
          </cell>
          <cell r="F61">
            <v>0</v>
          </cell>
          <cell r="G61">
            <v>650000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650000</v>
          </cell>
          <cell r="N61">
            <v>22821332.8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8552300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8552300</v>
          </cell>
          <cell r="N62">
            <v>10937711</v>
          </cell>
        </row>
        <row r="63">
          <cell r="B63" t="str">
            <v>ZGB</v>
          </cell>
          <cell r="C63" t="str">
            <v>"ЗЭТ ЖИ БИ ҮЦК" ХХК</v>
          </cell>
          <cell r="D63" t="str">
            <v>●</v>
          </cell>
          <cell r="E63">
            <v>0</v>
          </cell>
          <cell r="F63">
            <v>0</v>
          </cell>
          <cell r="G63">
            <v>3194225.46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3194225.46</v>
          </cell>
          <cell r="N63">
            <v>3194225.46</v>
          </cell>
        </row>
        <row r="64">
          <cell r="B64" t="str">
            <v>FCX</v>
          </cell>
          <cell r="C64" t="str">
            <v>"ЭФ СИ ИКС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3000000</v>
          </cell>
          <cell r="K64">
            <v>0</v>
          </cell>
          <cell r="L64">
            <v>0</v>
          </cell>
          <cell r="M64">
            <v>3000000</v>
          </cell>
          <cell r="N64">
            <v>3000000</v>
          </cell>
        </row>
        <row r="65">
          <cell r="B65" t="str">
            <v>APS</v>
          </cell>
          <cell r="C65" t="str">
            <v>"АЗИА ПАСИФИК СЕКЬЮРИТИС ҮЦК" ХХК</v>
          </cell>
          <cell r="D65" t="str">
            <v>●</v>
          </cell>
          <cell r="E65">
            <v>0</v>
          </cell>
          <cell r="F65">
            <v>0</v>
          </cell>
          <cell r="G65">
            <v>2588819.5300000003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2588819.5300000003</v>
          </cell>
          <cell r="N65">
            <v>4610933.73</v>
          </cell>
        </row>
        <row r="66">
          <cell r="B66" t="str">
            <v>MOHU</v>
          </cell>
          <cell r="C66" t="str">
            <v>"MОНГОЛ ХУВЬЦАА"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420000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3"/>
  <sheetViews>
    <sheetView tabSelected="1" zoomScale="70" zoomScaleNormal="70" zoomScaleSheetLayoutView="70" zoomScalePageLayoutView="70" workbookViewId="0" topLeftCell="A1">
      <selection activeCell="H20" sqref="H20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1.7109375" style="2" bestFit="1" customWidth="1"/>
    <col min="8" max="8" width="10.00390625" style="3" customWidth="1"/>
    <col min="9" max="9" width="23.00390625" style="3" bestFit="1" customWidth="1"/>
    <col min="10" max="10" width="23.00390625" style="1" bestFit="1" customWidth="1"/>
    <col min="11" max="11" width="10.140625" style="1" customWidth="1"/>
    <col min="12" max="12" width="26.00390625" style="1" bestFit="1" customWidth="1"/>
    <col min="13" max="14" width="24.8515625" style="1" bestFit="1" customWidth="1"/>
    <col min="15" max="15" width="15.851562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3" t="s">
        <v>0</v>
      </c>
      <c r="E9" s="43"/>
      <c r="F9" s="43"/>
      <c r="G9" s="43"/>
      <c r="H9" s="43"/>
      <c r="I9" s="43"/>
      <c r="J9" s="43"/>
      <c r="K9" s="43"/>
      <c r="L9" s="43"/>
      <c r="M9" s="9"/>
      <c r="N9" s="9"/>
      <c r="O9" s="9"/>
    </row>
    <row r="10" ht="15.75"/>
    <row r="11" spans="12:15" ht="15" customHeight="1" thickBot="1">
      <c r="L11" s="44" t="s">
        <v>126</v>
      </c>
      <c r="M11" s="44"/>
      <c r="N11" s="44"/>
      <c r="O11" s="44"/>
    </row>
    <row r="12" spans="1:15" ht="14.45" customHeight="1">
      <c r="A12" s="45" t="s">
        <v>1</v>
      </c>
      <c r="B12" s="47" t="s">
        <v>2</v>
      </c>
      <c r="C12" s="47" t="s">
        <v>3</v>
      </c>
      <c r="D12" s="47" t="s">
        <v>4</v>
      </c>
      <c r="E12" s="47"/>
      <c r="F12" s="47"/>
      <c r="G12" s="49" t="s">
        <v>125</v>
      </c>
      <c r="H12" s="49"/>
      <c r="I12" s="49"/>
      <c r="J12" s="49"/>
      <c r="K12" s="49"/>
      <c r="L12" s="49"/>
      <c r="M12" s="49"/>
      <c r="N12" s="50" t="s">
        <v>121</v>
      </c>
      <c r="O12" s="51"/>
    </row>
    <row r="13" spans="1:16" s="8" customFormat="1" ht="15.75" customHeight="1">
      <c r="A13" s="46"/>
      <c r="B13" s="48"/>
      <c r="C13" s="48"/>
      <c r="D13" s="48"/>
      <c r="E13" s="48"/>
      <c r="F13" s="48"/>
      <c r="G13" s="35"/>
      <c r="H13" s="35"/>
      <c r="I13" s="35"/>
      <c r="J13" s="35"/>
      <c r="K13" s="35"/>
      <c r="L13" s="35"/>
      <c r="M13" s="35"/>
      <c r="N13" s="38"/>
      <c r="O13" s="39"/>
      <c r="P13" s="10"/>
    </row>
    <row r="14" spans="1:16" s="8" customFormat="1" ht="33.75" customHeight="1">
      <c r="A14" s="46"/>
      <c r="B14" s="48"/>
      <c r="C14" s="48"/>
      <c r="D14" s="48"/>
      <c r="E14" s="48"/>
      <c r="F14" s="48"/>
      <c r="G14" s="36" t="s">
        <v>5</v>
      </c>
      <c r="H14" s="37"/>
      <c r="I14" s="37"/>
      <c r="J14" s="35" t="s">
        <v>104</v>
      </c>
      <c r="K14" s="35"/>
      <c r="L14" s="35"/>
      <c r="M14" s="35" t="s">
        <v>6</v>
      </c>
      <c r="N14" s="38" t="s">
        <v>7</v>
      </c>
      <c r="O14" s="39" t="s">
        <v>8</v>
      </c>
      <c r="P14" s="10"/>
    </row>
    <row r="15" spans="1:16" s="8" customFormat="1" ht="47.25">
      <c r="A15" s="46"/>
      <c r="B15" s="48"/>
      <c r="C15" s="48"/>
      <c r="D15" s="25" t="s">
        <v>9</v>
      </c>
      <c r="E15" s="25" t="s">
        <v>10</v>
      </c>
      <c r="F15" s="25" t="s">
        <v>11</v>
      </c>
      <c r="G15" s="26" t="s">
        <v>119</v>
      </c>
      <c r="H15" s="11" t="s">
        <v>103</v>
      </c>
      <c r="I15" s="26" t="s">
        <v>120</v>
      </c>
      <c r="J15" s="26" t="s">
        <v>124</v>
      </c>
      <c r="K15" s="26" t="s">
        <v>103</v>
      </c>
      <c r="L15" s="32" t="s">
        <v>123</v>
      </c>
      <c r="M15" s="35"/>
      <c r="N15" s="38"/>
      <c r="O15" s="40"/>
      <c r="P15" s="10"/>
    </row>
    <row r="16" spans="1:15" ht="1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VLOOKUP(B16,'[2]Brokers'!$B$9:$J$69,7,0)</f>
        <v>3878086430.65</v>
      </c>
      <c r="H16" s="16">
        <f>VLOOKUP(B16,'[1]Brokers'!$B$9:$AC$69,28,0)</f>
        <v>0</v>
      </c>
      <c r="I16" s="16">
        <f>VLOOKUP(B16,'[2]Brokers'!$B$9:$Y$62,12,0)</f>
        <v>1020000</v>
      </c>
      <c r="J16" s="16">
        <f>VLOOKUP(B16,'[2]Brokers'!$B$9:$R$69,17,0)</f>
        <v>0</v>
      </c>
      <c r="K16" s="16">
        <v>0</v>
      </c>
      <c r="L16" s="16">
        <f>VLOOKUP(B16,'[2]Brokers'!$B$9:$W$69,22,0)</f>
        <v>0</v>
      </c>
      <c r="M16" s="24">
        <f>L16+I16+J16+H16+G16+K16</f>
        <v>3879106430.65</v>
      </c>
      <c r="N16" s="24">
        <f>+VLOOKUP(B16,'[3]Sheet1'!$B$16:$N$67,13,0)+M16</f>
        <v>470618327376.56006</v>
      </c>
      <c r="O16" s="28">
        <f>N16/$N$68</f>
        <v>0.37954996304439603</v>
      </c>
    </row>
    <row r="17" spans="1:15" ht="15">
      <c r="A17" s="27">
        <f>+A16+1</f>
        <v>2</v>
      </c>
      <c r="B17" s="12" t="s">
        <v>24</v>
      </c>
      <c r="C17" s="13" t="s">
        <v>25</v>
      </c>
      <c r="D17" s="14" t="s">
        <v>14</v>
      </c>
      <c r="E17" s="15" t="s">
        <v>14</v>
      </c>
      <c r="F17" s="15"/>
      <c r="G17" s="16">
        <f>VLOOKUP(B17,'[2]Brokers'!$B$9:$J$69,7,0)</f>
        <v>1415416258.28</v>
      </c>
      <c r="H17" s="16">
        <f>VLOOKUP(B17,'[1]Brokers'!$B$9:$AC$69,28,0)</f>
        <v>0</v>
      </c>
      <c r="I17" s="16">
        <f>VLOOKUP(B17,'[2]Brokers'!$B$9:$Y$62,12,0)</f>
        <v>812195.85</v>
      </c>
      <c r="J17" s="16">
        <f>VLOOKUP(B17,'[2]Brokers'!$B$9:$R$69,17,0)</f>
        <v>0</v>
      </c>
      <c r="K17" s="16">
        <v>0</v>
      </c>
      <c r="L17" s="16">
        <f>VLOOKUP(B17,'[2]Brokers'!$B$9:$W$69,22,0)</f>
        <v>0</v>
      </c>
      <c r="M17" s="24">
        <f>L17+I17+J17+H17+G17+K17</f>
        <v>1416228454.1299999</v>
      </c>
      <c r="N17" s="24">
        <f>+VLOOKUP(B17,'[3]Sheet1'!$B$16:$N$67,13,0)+M17</f>
        <v>197031163848.03</v>
      </c>
      <c r="O17" s="28">
        <f>N17/$N$68</f>
        <v>0.15890407705536977</v>
      </c>
    </row>
    <row r="18" spans="1:15" ht="15">
      <c r="A18" s="27">
        <f aca="true" t="shared" si="0" ref="A18:A67">+A17+1</f>
        <v>3</v>
      </c>
      <c r="B18" s="12" t="s">
        <v>19</v>
      </c>
      <c r="C18" s="13" t="s">
        <v>20</v>
      </c>
      <c r="D18" s="14" t="s">
        <v>14</v>
      </c>
      <c r="E18" s="15" t="s">
        <v>14</v>
      </c>
      <c r="F18" s="15" t="s">
        <v>14</v>
      </c>
      <c r="G18" s="16">
        <f>VLOOKUP(B18,'[2]Brokers'!$B$9:$J$69,7,0)</f>
        <v>2974629476</v>
      </c>
      <c r="H18" s="16">
        <f>VLOOKUP(B18,'[1]Brokers'!$B$9:$AC$69,28,0)</f>
        <v>0</v>
      </c>
      <c r="I18" s="16">
        <f>VLOOKUP(B18,'[2]Brokers'!$B$9:$Y$62,12,0)</f>
        <v>1703247</v>
      </c>
      <c r="J18" s="16">
        <f>VLOOKUP(B18,'[2]Brokers'!$B$9:$R$69,17,0)</f>
        <v>0</v>
      </c>
      <c r="K18" s="16">
        <v>0</v>
      </c>
      <c r="L18" s="16">
        <f>VLOOKUP(B18,'[2]Brokers'!$B$9:$W$69,22,0)</f>
        <v>0</v>
      </c>
      <c r="M18" s="24">
        <f>L18+I18+J18+H18+G18+K18</f>
        <v>2976332723</v>
      </c>
      <c r="N18" s="24">
        <f>+VLOOKUP(B18,'[3]Sheet1'!$B$16:$N$67,13,0)+M18</f>
        <v>167693673600.67</v>
      </c>
      <c r="O18" s="28">
        <f>N18/$N$68</f>
        <v>0.13524362294328154</v>
      </c>
    </row>
    <row r="19" spans="1:15" ht="15">
      <c r="A19" s="27">
        <f t="shared" si="0"/>
        <v>4</v>
      </c>
      <c r="B19" s="12" t="s">
        <v>48</v>
      </c>
      <c r="C19" s="13" t="s">
        <v>49</v>
      </c>
      <c r="D19" s="14" t="s">
        <v>14</v>
      </c>
      <c r="E19" s="15"/>
      <c r="F19" s="15"/>
      <c r="G19" s="16">
        <f>VLOOKUP(B19,'[2]Brokers'!$B$9:$J$69,7,0)</f>
        <v>16460372</v>
      </c>
      <c r="H19" s="16">
        <f>VLOOKUP(B19,'[1]Brokers'!$B$9:$AC$69,28,0)</f>
        <v>0</v>
      </c>
      <c r="I19" s="16">
        <f>VLOOKUP(B19,'[2]Brokers'!$B$9:$Y$62,12,0)</f>
        <v>0</v>
      </c>
      <c r="J19" s="16">
        <f>VLOOKUP(B19,'[2]Brokers'!$B$9:$R$69,17,0)</f>
        <v>0</v>
      </c>
      <c r="K19" s="16">
        <v>0</v>
      </c>
      <c r="L19" s="16">
        <f>VLOOKUP(B19,'[2]Brokers'!$B$9:$W$69,22,0)</f>
        <v>0</v>
      </c>
      <c r="M19" s="24">
        <f>L19+I19+J19+H19+G19+K19</f>
        <v>16460372</v>
      </c>
      <c r="N19" s="24">
        <f>+VLOOKUP(B19,'[3]Sheet1'!$B$16:$N$67,13,0)+M19</f>
        <v>150114854638.5</v>
      </c>
      <c r="O19" s="28">
        <f>N19/$N$68</f>
        <v>0.12106644432669698</v>
      </c>
    </row>
    <row r="20" spans="1:15" ht="15">
      <c r="A20" s="27">
        <f t="shared" si="0"/>
        <v>5</v>
      </c>
      <c r="B20" s="12" t="s">
        <v>28</v>
      </c>
      <c r="C20" s="13" t="s">
        <v>29</v>
      </c>
      <c r="D20" s="14" t="s">
        <v>14</v>
      </c>
      <c r="E20" s="15" t="s">
        <v>14</v>
      </c>
      <c r="F20" s="15" t="s">
        <v>14</v>
      </c>
      <c r="G20" s="16">
        <f>VLOOKUP(B20,'[2]Brokers'!$B$9:$J$69,7,0)</f>
        <v>15808745499.43</v>
      </c>
      <c r="H20" s="16">
        <f>VLOOKUP(B20,'[1]Brokers'!$B$9:$AC$69,28,0)</f>
        <v>0</v>
      </c>
      <c r="I20" s="16">
        <f>VLOOKUP(B20,'[2]Brokers'!$B$9:$Y$62,12,0)</f>
        <v>2065097</v>
      </c>
      <c r="J20" s="16">
        <f>VLOOKUP(B20,'[2]Brokers'!$B$9:$R$69,17,0)</f>
        <v>0</v>
      </c>
      <c r="K20" s="16">
        <v>0</v>
      </c>
      <c r="L20" s="16">
        <f>VLOOKUP(B20,'[2]Brokers'!$B$9:$W$69,22,0)</f>
        <v>0</v>
      </c>
      <c r="M20" s="24">
        <f>L20+I20+J20+H20+G20+K20</f>
        <v>15810810596.43</v>
      </c>
      <c r="N20" s="24">
        <f>+VLOOKUP(B20,'[3]Sheet1'!$B$16:$N$67,13,0)+M20</f>
        <v>152405140498.31</v>
      </c>
      <c r="O20" s="28">
        <f>N20/$N$68</f>
        <v>0.12291354177888873</v>
      </c>
    </row>
    <row r="21" spans="1:15" ht="15">
      <c r="A21" s="27">
        <f t="shared" si="0"/>
        <v>6</v>
      </c>
      <c r="B21" s="12" t="s">
        <v>17</v>
      </c>
      <c r="C21" s="13" t="s">
        <v>18</v>
      </c>
      <c r="D21" s="14" t="s">
        <v>14</v>
      </c>
      <c r="E21" s="15"/>
      <c r="F21" s="15" t="s">
        <v>14</v>
      </c>
      <c r="G21" s="16">
        <f>VLOOKUP(B21,'[2]Brokers'!$B$9:$J$69,7,0)</f>
        <v>18320208.27</v>
      </c>
      <c r="H21" s="16">
        <f>VLOOKUP(B21,'[1]Brokers'!$B$9:$AC$69,28,0)</f>
        <v>0</v>
      </c>
      <c r="I21" s="16">
        <f>VLOOKUP(B21,'[2]Brokers'!$B$9:$Y$62,12,0)</f>
        <v>0</v>
      </c>
      <c r="J21" s="16">
        <f>VLOOKUP(B21,'[2]Brokers'!$B$9:$R$69,17,0)</f>
        <v>0</v>
      </c>
      <c r="K21" s="16">
        <v>0</v>
      </c>
      <c r="L21" s="16">
        <f>VLOOKUP(B21,'[2]Brokers'!$B$9:$W$69,22,0)</f>
        <v>0</v>
      </c>
      <c r="M21" s="24">
        <f>L21+I21+J21+H21+G21+K21</f>
        <v>18320208.27</v>
      </c>
      <c r="N21" s="24">
        <f>+VLOOKUP(B21,'[3]Sheet1'!$B$16:$N$67,13,0)+M21</f>
        <v>20858445277.59</v>
      </c>
      <c r="O21" s="28">
        <f>N21/$N$68</f>
        <v>0.016822171330225913</v>
      </c>
    </row>
    <row r="22" spans="1:15" ht="15">
      <c r="A22" s="27">
        <f t="shared" si="0"/>
        <v>7</v>
      </c>
      <c r="B22" s="12" t="s">
        <v>109</v>
      </c>
      <c r="C22" s="13" t="s">
        <v>110</v>
      </c>
      <c r="D22" s="14" t="s">
        <v>14</v>
      </c>
      <c r="E22" s="14" t="s">
        <v>14</v>
      </c>
      <c r="F22" s="14"/>
      <c r="G22" s="16">
        <f>VLOOKUP(B22,'[2]Brokers'!$B$9:$J$69,7,0)</f>
        <v>419580422.75</v>
      </c>
      <c r="H22" s="16">
        <f>VLOOKUP(B22,'[1]Brokers'!$B$9:$AC$69,28,0)</f>
        <v>0</v>
      </c>
      <c r="I22" s="16">
        <f>VLOOKUP(B22,'[2]Brokers'!$B$9:$Y$62,12,0)</f>
        <v>0</v>
      </c>
      <c r="J22" s="16">
        <f>VLOOKUP(B22,'[2]Brokers'!$B$9:$R$69,17,0)</f>
        <v>0</v>
      </c>
      <c r="K22" s="16">
        <v>0</v>
      </c>
      <c r="L22" s="16">
        <f>VLOOKUP(B22,'[2]Brokers'!$B$9:$W$69,22,0)</f>
        <v>0</v>
      </c>
      <c r="M22" s="24">
        <f>L22+I22+J22+H22+G22+K22</f>
        <v>419580422.75</v>
      </c>
      <c r="N22" s="24">
        <f>+VLOOKUP(B22,'[3]Sheet1'!$B$16:$N$67,13,0)+M22</f>
        <v>13459246977.3</v>
      </c>
      <c r="O22" s="28">
        <f>N22/$N$68</f>
        <v>0.01085477635628104</v>
      </c>
    </row>
    <row r="23" spans="1:15" ht="15">
      <c r="A23" s="27">
        <f t="shared" si="0"/>
        <v>8</v>
      </c>
      <c r="B23" s="12" t="s">
        <v>26</v>
      </c>
      <c r="C23" s="13" t="s">
        <v>27</v>
      </c>
      <c r="D23" s="14" t="s">
        <v>14</v>
      </c>
      <c r="E23" s="15" t="s">
        <v>14</v>
      </c>
      <c r="F23" s="15" t="s">
        <v>14</v>
      </c>
      <c r="G23" s="16">
        <f>VLOOKUP(B23,'[2]Brokers'!$B$9:$J$69,7,0)</f>
        <v>388369123.19</v>
      </c>
      <c r="H23" s="16">
        <f>VLOOKUP(B23,'[1]Brokers'!$B$9:$AC$69,28,0)</f>
        <v>0</v>
      </c>
      <c r="I23" s="16">
        <f>VLOOKUP(B23,'[2]Brokers'!$B$9:$Y$62,12,0)</f>
        <v>0</v>
      </c>
      <c r="J23" s="16">
        <f>VLOOKUP(B23,'[2]Brokers'!$B$9:$R$69,17,0)</f>
        <v>0</v>
      </c>
      <c r="K23" s="16">
        <v>0</v>
      </c>
      <c r="L23" s="16">
        <f>VLOOKUP(B23,'[2]Brokers'!$B$9:$W$69,22,0)</f>
        <v>0</v>
      </c>
      <c r="M23" s="24">
        <f>L23+I23+J23+H23+G23+K23</f>
        <v>388369123.19</v>
      </c>
      <c r="N23" s="24">
        <f>+VLOOKUP(B23,'[3]Sheet1'!$B$16:$N$67,13,0)+M23</f>
        <v>15898165839.17</v>
      </c>
      <c r="O23" s="28">
        <f>N23/$N$68</f>
        <v>0.012821745150401881</v>
      </c>
    </row>
    <row r="24" spans="1:15" ht="15">
      <c r="A24" s="27">
        <f t="shared" si="0"/>
        <v>9</v>
      </c>
      <c r="B24" s="12" t="s">
        <v>15</v>
      </c>
      <c r="C24" s="13" t="s">
        <v>16</v>
      </c>
      <c r="D24" s="14" t="s">
        <v>14</v>
      </c>
      <c r="E24" s="15"/>
      <c r="F24" s="15" t="s">
        <v>14</v>
      </c>
      <c r="G24" s="16">
        <f>VLOOKUP(B24,'[2]Brokers'!$B$9:$J$69,7,0)</f>
        <v>248650454.29</v>
      </c>
      <c r="H24" s="16">
        <f>VLOOKUP(B24,'[1]Brokers'!$B$9:$AC$69,28,0)</f>
        <v>0</v>
      </c>
      <c r="I24" s="16">
        <f>VLOOKUP(B24,'[2]Brokers'!$B$9:$Y$62,12,0)</f>
        <v>0</v>
      </c>
      <c r="J24" s="16">
        <f>VLOOKUP(B24,'[2]Brokers'!$B$9:$R$69,17,0)</f>
        <v>0</v>
      </c>
      <c r="K24" s="16">
        <v>0</v>
      </c>
      <c r="L24" s="16">
        <f>VLOOKUP(B24,'[2]Brokers'!$B$9:$W$69,22,0)</f>
        <v>0</v>
      </c>
      <c r="M24" s="24">
        <f>L24+I24+J24+H24+G24+K24</f>
        <v>248650454.29</v>
      </c>
      <c r="N24" s="24">
        <f>+VLOOKUP(B24,'[3]Sheet1'!$B$16:$N$67,13,0)+M24</f>
        <v>8900365784.330002</v>
      </c>
      <c r="O24" s="28">
        <f>N24/$N$68</f>
        <v>0.007178074690280991</v>
      </c>
    </row>
    <row r="25" spans="1:16" s="23" customFormat="1" ht="15">
      <c r="A25" s="27">
        <f t="shared" si="0"/>
        <v>10</v>
      </c>
      <c r="B25" s="12" t="s">
        <v>40</v>
      </c>
      <c r="C25" s="13" t="s">
        <v>41</v>
      </c>
      <c r="D25" s="14" t="s">
        <v>14</v>
      </c>
      <c r="E25" s="14"/>
      <c r="F25" s="15"/>
      <c r="G25" s="16">
        <f>VLOOKUP(B25,'[2]Brokers'!$B$9:$J$69,7,0)</f>
        <v>1282934834.49</v>
      </c>
      <c r="H25" s="16">
        <f>VLOOKUP(B25,'[1]Brokers'!$B$9:$AC$69,28,0)</f>
        <v>0</v>
      </c>
      <c r="I25" s="16">
        <f>VLOOKUP(B25,'[2]Brokers'!$B$9:$Y$62,12,0)</f>
        <v>0</v>
      </c>
      <c r="J25" s="16">
        <f>VLOOKUP(B25,'[2]Brokers'!$B$9:$R$69,17,0)</f>
        <v>0</v>
      </c>
      <c r="K25" s="16">
        <v>0</v>
      </c>
      <c r="L25" s="16">
        <f>VLOOKUP(B25,'[2]Brokers'!$B$9:$W$69,22,0)</f>
        <v>0</v>
      </c>
      <c r="M25" s="24">
        <f>L25+I25+J25+H25+G25+K25</f>
        <v>1282934834.49</v>
      </c>
      <c r="N25" s="24">
        <f>+VLOOKUP(B25,'[3]Sheet1'!$B$16:$N$67,13,0)+M25</f>
        <v>9741870694.82</v>
      </c>
      <c r="O25" s="28">
        <f>N25/$N$68</f>
        <v>0.007856741752523549</v>
      </c>
      <c r="P25" s="10"/>
    </row>
    <row r="26" spans="1:15" ht="15">
      <c r="A26" s="27">
        <f t="shared" si="0"/>
        <v>11</v>
      </c>
      <c r="B26" s="12" t="s">
        <v>42</v>
      </c>
      <c r="C26" s="13" t="s">
        <v>43</v>
      </c>
      <c r="D26" s="14" t="s">
        <v>14</v>
      </c>
      <c r="E26" s="15" t="s">
        <v>14</v>
      </c>
      <c r="F26" s="15"/>
      <c r="G26" s="16">
        <f>VLOOKUP(B26,'[2]Brokers'!$B$9:$J$69,7,0)</f>
        <v>22019169.310000002</v>
      </c>
      <c r="H26" s="16">
        <f>VLOOKUP(B26,'[1]Brokers'!$B$9:$AC$69,28,0)</f>
        <v>0</v>
      </c>
      <c r="I26" s="16">
        <f>VLOOKUP(B26,'[2]Brokers'!$B$9:$Y$62,12,0)</f>
        <v>0</v>
      </c>
      <c r="J26" s="16">
        <f>VLOOKUP(B26,'[2]Brokers'!$B$9:$R$69,17,0)</f>
        <v>0</v>
      </c>
      <c r="K26" s="16">
        <v>0</v>
      </c>
      <c r="L26" s="16">
        <f>VLOOKUP(B26,'[2]Brokers'!$B$9:$W$69,22,0)</f>
        <v>0</v>
      </c>
      <c r="M26" s="24">
        <f>L26+I26+J26+H26+G26+K26</f>
        <v>22019169.310000002</v>
      </c>
      <c r="N26" s="24">
        <f>+VLOOKUP(B26,'[3]Sheet1'!$B$16:$N$67,13,0)+M26</f>
        <v>5804191651.610001</v>
      </c>
      <c r="O26" s="28">
        <f>N26/$N$68</f>
        <v>0.004681034712675941</v>
      </c>
    </row>
    <row r="27" spans="1:15" ht="15">
      <c r="A27" s="27">
        <f t="shared" si="0"/>
        <v>12</v>
      </c>
      <c r="B27" s="12" t="s">
        <v>23</v>
      </c>
      <c r="C27" s="13" t="s">
        <v>122</v>
      </c>
      <c r="D27" s="14" t="s">
        <v>14</v>
      </c>
      <c r="E27" s="15" t="s">
        <v>14</v>
      </c>
      <c r="F27" s="15"/>
      <c r="G27" s="16">
        <f>VLOOKUP(B27,'[2]Brokers'!$B$9:$J$69,7,0)</f>
        <v>489300599.3</v>
      </c>
      <c r="H27" s="16">
        <f>VLOOKUP(B27,'[1]Brokers'!$B$9:$AC$69,28,0)</f>
        <v>0</v>
      </c>
      <c r="I27" s="16">
        <f>VLOOKUP(B27,'[2]Brokers'!$B$9:$Y$62,12,0)</f>
        <v>1000000</v>
      </c>
      <c r="J27" s="16">
        <f>VLOOKUP(B27,'[2]Brokers'!$B$9:$R$69,17,0)</f>
        <v>0</v>
      </c>
      <c r="K27" s="16">
        <v>0</v>
      </c>
      <c r="L27" s="16">
        <f>VLOOKUP(B27,'[2]Brokers'!$B$9:$W$69,22,0)</f>
        <v>0</v>
      </c>
      <c r="M27" s="24">
        <f>L27+I27+J27+H27+G27+K27</f>
        <v>490300599.3</v>
      </c>
      <c r="N27" s="24">
        <f>+VLOOKUP(B27,'[3]Sheet1'!$B$16:$N$67,13,0)+M27</f>
        <v>6080506199.03</v>
      </c>
      <c r="O27" s="28">
        <f>N27/$N$68</f>
        <v>0.004903880212226525</v>
      </c>
    </row>
    <row r="28" spans="1:15" ht="15">
      <c r="A28" s="27">
        <f t="shared" si="0"/>
        <v>13</v>
      </c>
      <c r="B28" s="12" t="s">
        <v>76</v>
      </c>
      <c r="C28" s="13" t="s">
        <v>107</v>
      </c>
      <c r="D28" s="14" t="s">
        <v>14</v>
      </c>
      <c r="E28" s="15" t="s">
        <v>14</v>
      </c>
      <c r="F28" s="15" t="s">
        <v>14</v>
      </c>
      <c r="G28" s="16">
        <f>VLOOKUP(B28,'[2]Brokers'!$B$9:$J$69,7,0)</f>
        <v>418616259.36</v>
      </c>
      <c r="H28" s="16">
        <f>VLOOKUP(B28,'[1]Brokers'!$B$9:$AC$69,28,0)</f>
        <v>0</v>
      </c>
      <c r="I28" s="16">
        <f>VLOOKUP(B28,'[2]Brokers'!$B$9:$Y$62,12,0)</f>
        <v>0</v>
      </c>
      <c r="J28" s="16">
        <f>VLOOKUP(B28,'[2]Brokers'!$B$9:$R$69,17,0)</f>
        <v>0</v>
      </c>
      <c r="K28" s="16">
        <v>0</v>
      </c>
      <c r="L28" s="16">
        <f>VLOOKUP(B28,'[2]Brokers'!$B$9:$W$69,22,0)</f>
        <v>0</v>
      </c>
      <c r="M28" s="24">
        <f>L28+I28+J28+H28+G28+K28</f>
        <v>418616259.36</v>
      </c>
      <c r="N28" s="24">
        <f>+VLOOKUP(B28,'[3]Sheet1'!$B$16:$N$67,13,0)+M28</f>
        <v>4985512134.599999</v>
      </c>
      <c r="O28" s="28">
        <f>N28/$N$68</f>
        <v>0.004020776149949541</v>
      </c>
    </row>
    <row r="29" spans="1:15" ht="15">
      <c r="A29" s="27">
        <f t="shared" si="0"/>
        <v>14</v>
      </c>
      <c r="B29" s="12" t="s">
        <v>21</v>
      </c>
      <c r="C29" s="13" t="s">
        <v>22</v>
      </c>
      <c r="D29" s="14" t="s">
        <v>14</v>
      </c>
      <c r="E29" s="15" t="s">
        <v>14</v>
      </c>
      <c r="F29" s="15" t="s">
        <v>14</v>
      </c>
      <c r="G29" s="16">
        <f>VLOOKUP(B29,'[2]Brokers'!$B$9:$J$69,7,0)</f>
        <v>242174991.96999997</v>
      </c>
      <c r="H29" s="16">
        <f>VLOOKUP(B29,'[1]Brokers'!$B$9:$AC$69,28,0)</f>
        <v>0</v>
      </c>
      <c r="I29" s="16">
        <f>VLOOKUP(B29,'[2]Brokers'!$B$9:$Y$62,12,0)</f>
        <v>9094195.85</v>
      </c>
      <c r="J29" s="16">
        <f>VLOOKUP(B29,'[2]Brokers'!$B$9:$R$69,17,0)</f>
        <v>0</v>
      </c>
      <c r="K29" s="16">
        <v>0</v>
      </c>
      <c r="L29" s="16">
        <f>VLOOKUP(B29,'[2]Brokers'!$B$9:$W$69,22,0)</f>
        <v>0</v>
      </c>
      <c r="M29" s="24">
        <f>L29+I29+J29+H29+G29+K29</f>
        <v>251269187.81999996</v>
      </c>
      <c r="N29" s="24">
        <f>+VLOOKUP(B29,'[3]Sheet1'!$B$16:$N$67,13,0)+M29</f>
        <v>3774199750.4200006</v>
      </c>
      <c r="O29" s="28">
        <f>N29/$N$68</f>
        <v>0.0030438622817336287</v>
      </c>
    </row>
    <row r="30" spans="1:15" ht="15">
      <c r="A30" s="27">
        <f t="shared" si="0"/>
        <v>15</v>
      </c>
      <c r="B30" s="12" t="s">
        <v>89</v>
      </c>
      <c r="C30" s="13" t="s">
        <v>90</v>
      </c>
      <c r="D30" s="14" t="s">
        <v>14</v>
      </c>
      <c r="E30" s="15" t="s">
        <v>14</v>
      </c>
      <c r="F30" s="15" t="s">
        <v>14</v>
      </c>
      <c r="G30" s="16">
        <f>VLOOKUP(B30,'[2]Brokers'!$B$9:$J$69,7,0)</f>
        <v>71375113.23</v>
      </c>
      <c r="H30" s="16">
        <f>VLOOKUP(B30,'[1]Brokers'!$B$9:$AC$69,28,0)</f>
        <v>0</v>
      </c>
      <c r="I30" s="16">
        <f>VLOOKUP(B30,'[2]Brokers'!$B$9:$Y$62,12,0)</f>
        <v>0</v>
      </c>
      <c r="J30" s="16">
        <f>VLOOKUP(B30,'[2]Brokers'!$B$9:$R$69,17,0)</f>
        <v>0</v>
      </c>
      <c r="K30" s="16">
        <v>0</v>
      </c>
      <c r="L30" s="16">
        <f>VLOOKUP(B30,'[2]Brokers'!$B$9:$W$69,22,0)</f>
        <v>0</v>
      </c>
      <c r="M30" s="24">
        <f>L30+I30+J30+H30+G30+K30</f>
        <v>71375113.23</v>
      </c>
      <c r="N30" s="24">
        <f>+VLOOKUP(B30,'[3]Sheet1'!$B$16:$N$67,13,0)+M30</f>
        <v>1602802897.15</v>
      </c>
      <c r="O30" s="28">
        <f>N30/$N$68</f>
        <v>0.0012926478740679682</v>
      </c>
    </row>
    <row r="31" spans="1:15" ht="15">
      <c r="A31" s="27">
        <f t="shared" si="0"/>
        <v>16</v>
      </c>
      <c r="B31" s="12" t="s">
        <v>30</v>
      </c>
      <c r="C31" s="13" t="s">
        <v>31</v>
      </c>
      <c r="D31" s="14" t="s">
        <v>14</v>
      </c>
      <c r="E31" s="15" t="s">
        <v>14</v>
      </c>
      <c r="F31" s="15"/>
      <c r="G31" s="16">
        <f>VLOOKUP(B31,'[2]Brokers'!$B$9:$J$69,7,0)</f>
        <v>88310064.74000001</v>
      </c>
      <c r="H31" s="16">
        <f>VLOOKUP(B31,'[1]Brokers'!$B$9:$AC$69,28,0)</f>
        <v>0</v>
      </c>
      <c r="I31" s="16">
        <f>VLOOKUP(B31,'[2]Brokers'!$B$9:$Y$62,12,0)</f>
        <v>0</v>
      </c>
      <c r="J31" s="16">
        <f>VLOOKUP(B31,'[2]Brokers'!$B$9:$R$69,17,0)</f>
        <v>0</v>
      </c>
      <c r="K31" s="16">
        <v>0</v>
      </c>
      <c r="L31" s="16">
        <f>VLOOKUP(B31,'[2]Brokers'!$B$9:$W$69,22,0)</f>
        <v>0</v>
      </c>
      <c r="M31" s="24">
        <f>L31+I31+J31+H31+G31+K31</f>
        <v>88310064.74000001</v>
      </c>
      <c r="N31" s="24">
        <f>+VLOOKUP(B31,'[3]Sheet1'!$B$16:$N$67,13,0)+M31</f>
        <v>1620733116.86</v>
      </c>
      <c r="O31" s="28">
        <f>N31/$N$68</f>
        <v>0.001307108454611537</v>
      </c>
    </row>
    <row r="32" spans="1:15" ht="15">
      <c r="A32" s="27">
        <f t="shared" si="0"/>
        <v>17</v>
      </c>
      <c r="B32" s="12" t="s">
        <v>46</v>
      </c>
      <c r="C32" s="13" t="s">
        <v>47</v>
      </c>
      <c r="D32" s="14" t="s">
        <v>14</v>
      </c>
      <c r="E32" s="15"/>
      <c r="F32" s="15"/>
      <c r="G32" s="16">
        <f>VLOOKUP(B32,'[2]Brokers'!$B$9:$J$69,7,0)</f>
        <v>8549251.93</v>
      </c>
      <c r="H32" s="16">
        <f>VLOOKUP(B32,'[1]Brokers'!$B$9:$AC$69,28,0)</f>
        <v>0</v>
      </c>
      <c r="I32" s="16">
        <f>VLOOKUP(B32,'[2]Brokers'!$B$9:$Y$62,12,0)</f>
        <v>0</v>
      </c>
      <c r="J32" s="16">
        <f>VLOOKUP(B32,'[2]Brokers'!$B$9:$R$69,17,0)</f>
        <v>0</v>
      </c>
      <c r="K32" s="16">
        <v>0</v>
      </c>
      <c r="L32" s="16">
        <f>VLOOKUP(B32,'[2]Brokers'!$B$9:$W$69,22,0)</f>
        <v>0</v>
      </c>
      <c r="M32" s="24">
        <f>L32+I32+J32+H32+G32+K32</f>
        <v>8549251.93</v>
      </c>
      <c r="N32" s="24">
        <f>+VLOOKUP(B32,'[3]Sheet1'!$B$16:$N$67,13,0)+M32</f>
        <v>925274649.1</v>
      </c>
      <c r="O32" s="28">
        <f>N32/$N$68</f>
        <v>0.0007462266946327876</v>
      </c>
    </row>
    <row r="33" spans="1:15" ht="15">
      <c r="A33" s="27">
        <f t="shared" si="0"/>
        <v>18</v>
      </c>
      <c r="B33" s="12" t="s">
        <v>36</v>
      </c>
      <c r="C33" s="13" t="s">
        <v>37</v>
      </c>
      <c r="D33" s="14" t="s">
        <v>14</v>
      </c>
      <c r="E33" s="15" t="s">
        <v>14</v>
      </c>
      <c r="F33" s="15" t="s">
        <v>14</v>
      </c>
      <c r="G33" s="16">
        <f>VLOOKUP(B33,'[2]Brokers'!$B$9:$J$69,7,0)</f>
        <v>291432838.36</v>
      </c>
      <c r="H33" s="16">
        <f>VLOOKUP(B33,'[1]Brokers'!$B$9:$AC$69,28,0)</f>
        <v>0</v>
      </c>
      <c r="I33" s="16">
        <f>VLOOKUP(B33,'[2]Brokers'!$B$9:$Y$62,12,0)</f>
        <v>0</v>
      </c>
      <c r="J33" s="16">
        <f>VLOOKUP(B33,'[2]Brokers'!$B$9:$R$69,17,0)</f>
        <v>0</v>
      </c>
      <c r="K33" s="16">
        <v>0</v>
      </c>
      <c r="L33" s="16">
        <f>VLOOKUP(B33,'[2]Brokers'!$B$9:$W$69,22,0)</f>
        <v>0</v>
      </c>
      <c r="M33" s="24">
        <f>L33+I33+J33+H33+G33+K33</f>
        <v>291432838.36</v>
      </c>
      <c r="N33" s="24">
        <f>+VLOOKUP(B33,'[3]Sheet1'!$B$16:$N$67,13,0)+M33</f>
        <v>677833752.8</v>
      </c>
      <c r="O33" s="28">
        <f>N33/$N$68</f>
        <v>0.0005466675666025031</v>
      </c>
    </row>
    <row r="34" spans="1:15" ht="15">
      <c r="A34" s="27">
        <f t="shared" si="0"/>
        <v>19</v>
      </c>
      <c r="B34" s="12" t="s">
        <v>81</v>
      </c>
      <c r="C34" s="13" t="s">
        <v>82</v>
      </c>
      <c r="D34" s="14" t="s">
        <v>14</v>
      </c>
      <c r="E34" s="15" t="s">
        <v>14</v>
      </c>
      <c r="F34" s="15"/>
      <c r="G34" s="16">
        <f>VLOOKUP(B34,'[2]Brokers'!$B$9:$J$69,7,0)</f>
        <v>722990</v>
      </c>
      <c r="H34" s="16">
        <f>VLOOKUP(B34,'[1]Brokers'!$B$9:$AC$69,28,0)</f>
        <v>0</v>
      </c>
      <c r="I34" s="16">
        <f>VLOOKUP(B34,'[2]Brokers'!$B$9:$Y$62,12,0)</f>
        <v>0</v>
      </c>
      <c r="J34" s="16">
        <f>VLOOKUP(B34,'[2]Brokers'!$B$9:$R$69,17,0)</f>
        <v>0</v>
      </c>
      <c r="K34" s="16">
        <v>0</v>
      </c>
      <c r="L34" s="16">
        <f>VLOOKUP(B34,'[2]Brokers'!$B$9:$W$69,22,0)</f>
        <v>0</v>
      </c>
      <c r="M34" s="24">
        <f>L34+I34+J34+H34+G34+K34</f>
        <v>722990</v>
      </c>
      <c r="N34" s="24">
        <f>+VLOOKUP(B34,'[3]Sheet1'!$B$16:$N$67,13,0)+M34</f>
        <v>663642229</v>
      </c>
      <c r="O34" s="28">
        <f>N34/$N$68</f>
        <v>0.0005352222147738571</v>
      </c>
    </row>
    <row r="35" spans="1:15" ht="15">
      <c r="A35" s="27">
        <f t="shared" si="0"/>
        <v>20</v>
      </c>
      <c r="B35" s="12" t="s">
        <v>34</v>
      </c>
      <c r="C35" s="13" t="s">
        <v>35</v>
      </c>
      <c r="D35" s="14" t="s">
        <v>14</v>
      </c>
      <c r="E35" s="15"/>
      <c r="F35" s="15"/>
      <c r="G35" s="16">
        <f>VLOOKUP(B35,'[2]Brokers'!$B$9:$J$69,7,0)</f>
        <v>71066334.93</v>
      </c>
      <c r="H35" s="16">
        <f>VLOOKUP(B35,'[1]Brokers'!$B$9:$AC$69,28,0)</f>
        <v>0</v>
      </c>
      <c r="I35" s="16">
        <f>VLOOKUP(B35,'[2]Brokers'!$B$9:$Y$62,12,0)</f>
        <v>0</v>
      </c>
      <c r="J35" s="16">
        <f>VLOOKUP(B35,'[2]Brokers'!$B$9:$R$69,17,0)</f>
        <v>0</v>
      </c>
      <c r="K35" s="16">
        <v>0</v>
      </c>
      <c r="L35" s="16">
        <f>VLOOKUP(B35,'[2]Brokers'!$B$9:$W$69,22,0)</f>
        <v>0</v>
      </c>
      <c r="M35" s="24">
        <f>L35+I35+J35+H35+G35+K35</f>
        <v>71066334.93</v>
      </c>
      <c r="N35" s="24">
        <f>+VLOOKUP(B35,'[3]Sheet1'!$B$16:$N$67,13,0)+M35</f>
        <v>789618635.71</v>
      </c>
      <c r="O35" s="28">
        <f>N35/$N$68</f>
        <v>0.0006368211915450873</v>
      </c>
    </row>
    <row r="36" spans="1:15" ht="15">
      <c r="A36" s="27">
        <f t="shared" si="0"/>
        <v>21</v>
      </c>
      <c r="B36" s="12" t="s">
        <v>68</v>
      </c>
      <c r="C36" s="13" t="s">
        <v>69</v>
      </c>
      <c r="D36" s="14" t="s">
        <v>14</v>
      </c>
      <c r="E36" s="15"/>
      <c r="F36" s="15"/>
      <c r="G36" s="16">
        <f>VLOOKUP(B36,'[2]Brokers'!$B$9:$J$69,7,0)</f>
        <v>10950657.35</v>
      </c>
      <c r="H36" s="16">
        <f>VLOOKUP(B36,'[1]Brokers'!$B$9:$AC$69,28,0)</f>
        <v>0</v>
      </c>
      <c r="I36" s="16">
        <f>VLOOKUP(B36,'[2]Brokers'!$B$9:$Y$62,12,0)</f>
        <v>0</v>
      </c>
      <c r="J36" s="16">
        <f>VLOOKUP(B36,'[2]Brokers'!$B$9:$R$69,17,0)</f>
        <v>0</v>
      </c>
      <c r="K36" s="16">
        <v>0</v>
      </c>
      <c r="L36" s="16">
        <f>VLOOKUP(B36,'[2]Brokers'!$B$9:$W$69,22,0)</f>
        <v>0</v>
      </c>
      <c r="M36" s="24">
        <f>L36+I36+J36+H36+G36+K36</f>
        <v>10950657.35</v>
      </c>
      <c r="N36" s="24">
        <f>+VLOOKUP(B36,'[3]Sheet1'!$B$16:$N$67,13,0)+M36</f>
        <v>586887695.13</v>
      </c>
      <c r="O36" s="28">
        <f>N36/$N$68</f>
        <v>0.00047332028958483116</v>
      </c>
    </row>
    <row r="37" spans="1:15" ht="15">
      <c r="A37" s="27">
        <f t="shared" si="0"/>
        <v>22</v>
      </c>
      <c r="B37" s="12" t="s">
        <v>83</v>
      </c>
      <c r="C37" s="13" t="s">
        <v>84</v>
      </c>
      <c r="D37" s="14" t="s">
        <v>14</v>
      </c>
      <c r="E37" s="15"/>
      <c r="F37" s="15"/>
      <c r="G37" s="16">
        <f>VLOOKUP(B37,'[2]Brokers'!$B$9:$J$69,7,0)</f>
        <v>47255858.489999995</v>
      </c>
      <c r="H37" s="16">
        <f>VLOOKUP(B37,'[1]Brokers'!$B$9:$AC$69,28,0)</f>
        <v>0</v>
      </c>
      <c r="I37" s="16">
        <f>VLOOKUP(B37,'[2]Brokers'!$B$9:$Y$62,12,0)</f>
        <v>0</v>
      </c>
      <c r="J37" s="16">
        <f>VLOOKUP(B37,'[2]Brokers'!$B$9:$R$69,17,0)</f>
        <v>0</v>
      </c>
      <c r="K37" s="16">
        <v>0</v>
      </c>
      <c r="L37" s="16">
        <f>VLOOKUP(B37,'[2]Brokers'!$B$9:$W$69,22,0)</f>
        <v>0</v>
      </c>
      <c r="M37" s="24">
        <f>L37+I37+J37+H37+G37+K37</f>
        <v>47255858.489999995</v>
      </c>
      <c r="N37" s="24">
        <f>+VLOOKUP(B37,'[3]Sheet1'!$B$16:$N$67,13,0)+M37</f>
        <v>514699677.57</v>
      </c>
      <c r="O37" s="28">
        <f>N37/$N$68</f>
        <v>0.0004151012237233709</v>
      </c>
    </row>
    <row r="38" spans="1:15" ht="15">
      <c r="A38" s="27">
        <f t="shared" si="0"/>
        <v>23</v>
      </c>
      <c r="B38" s="12" t="s">
        <v>64</v>
      </c>
      <c r="C38" s="13" t="s">
        <v>65</v>
      </c>
      <c r="D38" s="14" t="s">
        <v>14</v>
      </c>
      <c r="E38" s="15"/>
      <c r="F38" s="15"/>
      <c r="G38" s="16">
        <f>VLOOKUP(B38,'[2]Brokers'!$B$9:$J$69,7,0)</f>
        <v>0</v>
      </c>
      <c r="H38" s="16">
        <f>VLOOKUP(B38,'[1]Brokers'!$B$9:$AC$69,28,0)</f>
        <v>0</v>
      </c>
      <c r="I38" s="16">
        <f>VLOOKUP(B38,'[2]Brokers'!$B$9:$Y$62,12,0)</f>
        <v>0</v>
      </c>
      <c r="J38" s="16">
        <f>VLOOKUP(B38,'[2]Brokers'!$B$9:$R$69,17,0)</f>
        <v>0</v>
      </c>
      <c r="K38" s="16">
        <v>0</v>
      </c>
      <c r="L38" s="16">
        <f>VLOOKUP(B38,'[2]Brokers'!$B$9:$W$69,22,0)</f>
        <v>0</v>
      </c>
      <c r="M38" s="24">
        <f>L38+I38+J38+H38+G38+K38</f>
        <v>0</v>
      </c>
      <c r="N38" s="24">
        <f>+VLOOKUP(B38,'[3]Sheet1'!$B$16:$N$67,13,0)+M38</f>
        <v>416045000</v>
      </c>
      <c r="O38" s="28">
        <f>N38/$N$68</f>
        <v>0.0003355370056560843</v>
      </c>
    </row>
    <row r="39" spans="1:16" ht="15">
      <c r="A39" s="27">
        <f t="shared" si="0"/>
        <v>24</v>
      </c>
      <c r="B39" s="12" t="s">
        <v>32</v>
      </c>
      <c r="C39" s="13" t="s">
        <v>33</v>
      </c>
      <c r="D39" s="14" t="s">
        <v>14</v>
      </c>
      <c r="E39" s="15"/>
      <c r="F39" s="15"/>
      <c r="G39" s="16">
        <f>VLOOKUP(B39,'[2]Brokers'!$B$9:$J$69,7,0)</f>
        <v>999456</v>
      </c>
      <c r="H39" s="16">
        <f>VLOOKUP(B39,'[1]Brokers'!$B$9:$AC$69,28,0)</f>
        <v>0</v>
      </c>
      <c r="I39" s="16">
        <f>VLOOKUP(B39,'[2]Brokers'!$B$9:$Y$62,12,0)</f>
        <v>0</v>
      </c>
      <c r="J39" s="16">
        <f>VLOOKUP(B39,'[2]Brokers'!$B$9:$R$69,17,0)</f>
        <v>0</v>
      </c>
      <c r="K39" s="16">
        <v>0</v>
      </c>
      <c r="L39" s="16">
        <f>VLOOKUP(B39,'[2]Brokers'!$B$9:$W$69,22,0)</f>
        <v>0</v>
      </c>
      <c r="M39" s="24">
        <f>L39+I39+J39+H39+G39+K39</f>
        <v>999456</v>
      </c>
      <c r="N39" s="24">
        <f>+VLOOKUP(B39,'[3]Sheet1'!$B$16:$N$67,13,0)+M39</f>
        <v>383708789.71000004</v>
      </c>
      <c r="O39" s="28">
        <f>N39/$N$68</f>
        <v>0.00030945810752013253</v>
      </c>
      <c r="P39" s="1"/>
    </row>
    <row r="40" spans="1:15" ht="15">
      <c r="A40" s="27">
        <f t="shared" si="0"/>
        <v>25</v>
      </c>
      <c r="B40" s="12" t="s">
        <v>77</v>
      </c>
      <c r="C40" s="13" t="s">
        <v>78</v>
      </c>
      <c r="D40" s="14" t="s">
        <v>14</v>
      </c>
      <c r="E40" s="15"/>
      <c r="F40" s="15"/>
      <c r="G40" s="16">
        <f>VLOOKUP(B40,'[2]Brokers'!$B$9:$J$69,7,0)</f>
        <v>94705325.75</v>
      </c>
      <c r="H40" s="16">
        <f>VLOOKUP(B40,'[1]Brokers'!$B$9:$AC$69,28,0)</f>
        <v>0</v>
      </c>
      <c r="I40" s="16">
        <f>VLOOKUP(B40,'[2]Brokers'!$B$9:$Y$62,12,0)</f>
        <v>0</v>
      </c>
      <c r="J40" s="16">
        <f>VLOOKUP(B40,'[2]Brokers'!$B$9:$R$69,17,0)</f>
        <v>0</v>
      </c>
      <c r="K40" s="16">
        <v>0</v>
      </c>
      <c r="L40" s="16">
        <f>VLOOKUP(B40,'[2]Brokers'!$B$9:$W$69,22,0)</f>
        <v>0</v>
      </c>
      <c r="M40" s="24">
        <f>L40+I40+J40+H40+G40+K40</f>
        <v>94705325.75</v>
      </c>
      <c r="N40" s="24">
        <f>+VLOOKUP(B40,'[3]Sheet1'!$B$16:$N$67,13,0)+M40</f>
        <v>447945460.95</v>
      </c>
      <c r="O40" s="28">
        <f>N40/$N$68</f>
        <v>0.00036126447539183845</v>
      </c>
    </row>
    <row r="41" spans="1:15" ht="15">
      <c r="A41" s="27">
        <f t="shared" si="0"/>
        <v>26</v>
      </c>
      <c r="B41" s="12" t="s">
        <v>50</v>
      </c>
      <c r="C41" s="13" t="s">
        <v>51</v>
      </c>
      <c r="D41" s="14" t="s">
        <v>14</v>
      </c>
      <c r="E41" s="15"/>
      <c r="F41" s="15"/>
      <c r="G41" s="16">
        <f>VLOOKUP(B41,'[2]Brokers'!$B$9:$J$69,7,0)</f>
        <v>143556063.16</v>
      </c>
      <c r="H41" s="16">
        <f>VLOOKUP(B41,'[1]Brokers'!$B$9:$AC$69,28,0)</f>
        <v>0</v>
      </c>
      <c r="I41" s="16">
        <f>VLOOKUP(B41,'[2]Brokers'!$B$9:$Y$62,12,0)</f>
        <v>0</v>
      </c>
      <c r="J41" s="16">
        <f>VLOOKUP(B41,'[2]Brokers'!$B$9:$R$69,17,0)</f>
        <v>0</v>
      </c>
      <c r="K41" s="16">
        <v>0</v>
      </c>
      <c r="L41" s="16">
        <f>VLOOKUP(B41,'[2]Brokers'!$B$9:$W$69,22,0)</f>
        <v>0</v>
      </c>
      <c r="M41" s="24">
        <f>L41+I41+J41+H41+G41+K41</f>
        <v>143556063.16</v>
      </c>
      <c r="N41" s="24">
        <f>+VLOOKUP(B41,'[3]Sheet1'!$B$16:$N$67,13,0)+M41</f>
        <v>385834915.84999996</v>
      </c>
      <c r="O41" s="28">
        <f>N41/$N$68</f>
        <v>0.00031117281145519413</v>
      </c>
    </row>
    <row r="42" spans="1:15" ht="15">
      <c r="A42" s="27">
        <f t="shared" si="0"/>
        <v>27</v>
      </c>
      <c r="B42" s="12" t="s">
        <v>58</v>
      </c>
      <c r="C42" s="13" t="s">
        <v>59</v>
      </c>
      <c r="D42" s="14" t="s">
        <v>14</v>
      </c>
      <c r="E42" s="15"/>
      <c r="F42" s="15"/>
      <c r="G42" s="16">
        <f>VLOOKUP(B42,'[2]Brokers'!$B$9:$J$69,7,0)</f>
        <v>15395460.84</v>
      </c>
      <c r="H42" s="16">
        <f>VLOOKUP(B42,'[1]Brokers'!$B$9:$AC$69,28,0)</f>
        <v>0</v>
      </c>
      <c r="I42" s="16">
        <f>VLOOKUP(B42,'[2]Brokers'!$B$9:$Y$62,12,0)</f>
        <v>0</v>
      </c>
      <c r="J42" s="16">
        <f>VLOOKUP(B42,'[2]Brokers'!$B$9:$R$69,17,0)</f>
        <v>0</v>
      </c>
      <c r="K42" s="16">
        <v>0</v>
      </c>
      <c r="L42" s="16">
        <f>VLOOKUP(B42,'[2]Brokers'!$B$9:$W$69,22,0)</f>
        <v>0</v>
      </c>
      <c r="M42" s="24">
        <f>L42+I42+J42+H42+G42+K42</f>
        <v>15395460.84</v>
      </c>
      <c r="N42" s="24">
        <f>+VLOOKUP(B42,'[3]Sheet1'!$B$16:$N$67,13,0)+M42</f>
        <v>691286586.35</v>
      </c>
      <c r="O42" s="28">
        <f>N42/$N$68</f>
        <v>0.0005575171705803342</v>
      </c>
    </row>
    <row r="43" spans="1:15" ht="15">
      <c r="A43" s="27">
        <f t="shared" si="0"/>
        <v>28</v>
      </c>
      <c r="B43" s="12" t="s">
        <v>74</v>
      </c>
      <c r="C43" s="13" t="s">
        <v>75</v>
      </c>
      <c r="D43" s="14" t="s">
        <v>14</v>
      </c>
      <c r="E43" s="15"/>
      <c r="F43" s="15"/>
      <c r="G43" s="16">
        <f>VLOOKUP(B43,'[2]Brokers'!$B$9:$J$69,7,0)</f>
        <v>47075275.26</v>
      </c>
      <c r="H43" s="16">
        <f>VLOOKUP(B43,'[1]Brokers'!$B$9:$AC$69,28,0)</f>
        <v>0</v>
      </c>
      <c r="I43" s="16">
        <f>VLOOKUP(B43,'[2]Brokers'!$B$9:$Y$62,12,0)</f>
        <v>0</v>
      </c>
      <c r="J43" s="16">
        <f>VLOOKUP(B43,'[2]Brokers'!$B$9:$R$69,17,0)</f>
        <v>0</v>
      </c>
      <c r="K43" s="16">
        <v>0</v>
      </c>
      <c r="L43" s="16">
        <f>VLOOKUP(B43,'[2]Brokers'!$B$9:$W$69,22,0)</f>
        <v>0</v>
      </c>
      <c r="M43" s="24">
        <f>L43+I43+J43+H43+G43+K43</f>
        <v>47075275.26</v>
      </c>
      <c r="N43" s="24">
        <f>+VLOOKUP(B43,'[3]Sheet1'!$B$16:$N$67,13,0)+M43</f>
        <v>385570957.91999996</v>
      </c>
      <c r="O43" s="28">
        <f>N43/$N$68</f>
        <v>0.00031095993146997285</v>
      </c>
    </row>
    <row r="44" spans="1:15" ht="15">
      <c r="A44" s="27">
        <f t="shared" si="0"/>
        <v>29</v>
      </c>
      <c r="B44" s="12" t="s">
        <v>44</v>
      </c>
      <c r="C44" s="13" t="s">
        <v>45</v>
      </c>
      <c r="D44" s="14" t="s">
        <v>14</v>
      </c>
      <c r="E44" s="15"/>
      <c r="F44" s="15"/>
      <c r="G44" s="16">
        <f>VLOOKUP(B44,'[2]Brokers'!$B$9:$J$69,7,0)</f>
        <v>15027806.33</v>
      </c>
      <c r="H44" s="16">
        <f>VLOOKUP(B44,'[1]Brokers'!$B$9:$AC$69,28,0)</f>
        <v>0</v>
      </c>
      <c r="I44" s="16">
        <f>VLOOKUP(B44,'[2]Brokers'!$B$9:$Y$62,12,0)</f>
        <v>0</v>
      </c>
      <c r="J44" s="16">
        <f>VLOOKUP(B44,'[2]Brokers'!$B$9:$R$69,17,0)</f>
        <v>0</v>
      </c>
      <c r="K44" s="16">
        <v>0</v>
      </c>
      <c r="L44" s="16">
        <f>VLOOKUP(B44,'[2]Brokers'!$B$9:$W$69,22,0)</f>
        <v>0</v>
      </c>
      <c r="M44" s="24">
        <f>L44+I44+J44+H44+G44+K44</f>
        <v>15027806.33</v>
      </c>
      <c r="N44" s="24">
        <f>+VLOOKUP(B44,'[3]Sheet1'!$B$16:$N$67,13,0)+M44</f>
        <v>212825856.93</v>
      </c>
      <c r="O44" s="28">
        <f>N44/$N$68</f>
        <v>0.0001716423722445466</v>
      </c>
    </row>
    <row r="45" spans="1:15" ht="15">
      <c r="A45" s="27">
        <f t="shared" si="0"/>
        <v>30</v>
      </c>
      <c r="B45" s="12" t="s">
        <v>97</v>
      </c>
      <c r="C45" s="13" t="s">
        <v>98</v>
      </c>
      <c r="D45" s="14" t="s">
        <v>14</v>
      </c>
      <c r="E45" s="15"/>
      <c r="F45" s="15"/>
      <c r="G45" s="16">
        <f>VLOOKUP(B45,'[2]Brokers'!$B$9:$J$69,7,0)</f>
        <v>15681765.6</v>
      </c>
      <c r="H45" s="16">
        <f>VLOOKUP(B45,'[1]Brokers'!$B$9:$AC$69,28,0)</f>
        <v>0</v>
      </c>
      <c r="I45" s="16">
        <f>VLOOKUP(B45,'[2]Brokers'!$B$9:$Y$62,12,0)</f>
        <v>0</v>
      </c>
      <c r="J45" s="16">
        <f>VLOOKUP(B45,'[2]Brokers'!$B$9:$R$69,17,0)</f>
        <v>0</v>
      </c>
      <c r="K45" s="16">
        <v>0</v>
      </c>
      <c r="L45" s="16">
        <f>VLOOKUP(B45,'[2]Brokers'!$B$9:$W$69,22,0)</f>
        <v>0</v>
      </c>
      <c r="M45" s="24">
        <f>L45+I45+J45+H45+G45+K45</f>
        <v>15681765.6</v>
      </c>
      <c r="N45" s="24">
        <f>+VLOOKUP(B45,'[3]Sheet1'!$B$16:$N$67,13,0)+M45</f>
        <v>378792937.82</v>
      </c>
      <c r="O45" s="28">
        <f>N45/$N$68</f>
        <v>0.0003054935118071221</v>
      </c>
    </row>
    <row r="46" spans="1:15" ht="15">
      <c r="A46" s="27">
        <f t="shared" si="0"/>
        <v>31</v>
      </c>
      <c r="B46" s="12" t="s">
        <v>116</v>
      </c>
      <c r="C46" s="13" t="s">
        <v>117</v>
      </c>
      <c r="D46" s="14" t="s">
        <v>14</v>
      </c>
      <c r="E46" s="15"/>
      <c r="F46" s="14" t="s">
        <v>14</v>
      </c>
      <c r="G46" s="16">
        <f>VLOOKUP(B46,'[2]Brokers'!$B$9:$J$69,7,0)</f>
        <v>143033902.24</v>
      </c>
      <c r="H46" s="16">
        <f>VLOOKUP(B46,'[1]Brokers'!$B$9:$AC$69,28,0)</f>
        <v>0</v>
      </c>
      <c r="I46" s="16">
        <f>VLOOKUP(B46,'[2]Brokers'!$B$9:$Y$62,12,0)</f>
        <v>0</v>
      </c>
      <c r="J46" s="16">
        <f>VLOOKUP(B46,'[2]Brokers'!$B$9:$R$69,17,0)</f>
        <v>0</v>
      </c>
      <c r="K46" s="24">
        <v>0</v>
      </c>
      <c r="L46" s="16">
        <f>VLOOKUP(B46,'[2]Brokers'!$B$9:$W$69,22,0)</f>
        <v>0</v>
      </c>
      <c r="M46" s="24">
        <f>L46+I46+J46+H46+G46+K46</f>
        <v>143033902.24</v>
      </c>
      <c r="N46" s="24">
        <f>+VLOOKUP(B46,'[3]Sheet1'!$B$16:$N$67,13,0)+M46</f>
        <v>375176480.65</v>
      </c>
      <c r="O46" s="28">
        <f>N46/$N$68</f>
        <v>0.0003025768676702973</v>
      </c>
    </row>
    <row r="47" spans="1:15" ht="15">
      <c r="A47" s="27">
        <f t="shared" si="0"/>
        <v>32</v>
      </c>
      <c r="B47" s="12" t="s">
        <v>52</v>
      </c>
      <c r="C47" s="13" t="s">
        <v>53</v>
      </c>
      <c r="D47" s="14" t="s">
        <v>14</v>
      </c>
      <c r="E47" s="15"/>
      <c r="F47" s="15"/>
      <c r="G47" s="16">
        <f>VLOOKUP(B47,'[2]Brokers'!$B$9:$J$69,7,0)</f>
        <v>1014185</v>
      </c>
      <c r="H47" s="16">
        <f>VLOOKUP(B47,'[1]Brokers'!$B$9:$AC$69,28,0)</f>
        <v>0</v>
      </c>
      <c r="I47" s="16">
        <f>VLOOKUP(B47,'[2]Brokers'!$B$9:$Y$62,12,0)</f>
        <v>0</v>
      </c>
      <c r="J47" s="16">
        <f>VLOOKUP(B47,'[2]Brokers'!$B$9:$R$69,17,0)</f>
        <v>0</v>
      </c>
      <c r="K47" s="16">
        <v>0</v>
      </c>
      <c r="L47" s="16">
        <f>VLOOKUP(B47,'[2]Brokers'!$B$9:$W$69,22,0)</f>
        <v>0</v>
      </c>
      <c r="M47" s="24">
        <f>L47+I47+J47+H47+G47+K47</f>
        <v>1014185</v>
      </c>
      <c r="N47" s="24">
        <f>+VLOOKUP(B47,'[3]Sheet1'!$B$16:$N$67,13,0)+M47</f>
        <v>135555969.25</v>
      </c>
      <c r="O47" s="28">
        <f>N47/$N$68</f>
        <v>0.00010932481827916028</v>
      </c>
    </row>
    <row r="48" spans="1:15" ht="15">
      <c r="A48" s="27">
        <f t="shared" si="0"/>
        <v>33</v>
      </c>
      <c r="B48" s="12" t="s">
        <v>108</v>
      </c>
      <c r="C48" s="13" t="s">
        <v>118</v>
      </c>
      <c r="D48" s="14" t="s">
        <v>14</v>
      </c>
      <c r="E48" s="15"/>
      <c r="F48" s="15"/>
      <c r="G48" s="16">
        <f>VLOOKUP(B48,'[2]Brokers'!$B$9:$J$69,7,0)</f>
        <v>2249960.3</v>
      </c>
      <c r="H48" s="16">
        <f>VLOOKUP(B48,'[1]Brokers'!$B$9:$AC$69,28,0)</f>
        <v>0</v>
      </c>
      <c r="I48" s="16">
        <f>VLOOKUP(B48,'[2]Brokers'!$B$9:$Y$62,12,0)</f>
        <v>0</v>
      </c>
      <c r="J48" s="16">
        <f>VLOOKUP(B48,'[2]Brokers'!$B$9:$R$69,17,0)</f>
        <v>0</v>
      </c>
      <c r="K48" s="16">
        <v>0</v>
      </c>
      <c r="L48" s="16">
        <f>VLOOKUP(B48,'[2]Brokers'!$B$9:$W$69,22,0)</f>
        <v>0</v>
      </c>
      <c r="M48" s="24">
        <f>L48+I48+J48+H48+G48+K48</f>
        <v>2249960.3</v>
      </c>
      <c r="N48" s="24">
        <f>+VLOOKUP(B48,'[3]Sheet1'!$B$16:$N$67,13,0)+M48</f>
        <v>218405149.25</v>
      </c>
      <c r="O48" s="28">
        <f>N48/$N$68</f>
        <v>0.0001761420274230316</v>
      </c>
    </row>
    <row r="49" spans="1:15" ht="15">
      <c r="A49" s="27">
        <f t="shared" si="0"/>
        <v>34</v>
      </c>
      <c r="B49" s="12" t="s">
        <v>87</v>
      </c>
      <c r="C49" s="13" t="s">
        <v>88</v>
      </c>
      <c r="D49" s="14" t="s">
        <v>14</v>
      </c>
      <c r="E49" s="15"/>
      <c r="F49" s="15"/>
      <c r="G49" s="16">
        <f>VLOOKUP(B49,'[2]Brokers'!$B$9:$J$69,7,0)</f>
        <v>85000</v>
      </c>
      <c r="H49" s="16">
        <f>VLOOKUP(B49,'[1]Brokers'!$B$9:$AC$69,28,0)</f>
        <v>0</v>
      </c>
      <c r="I49" s="16">
        <f>VLOOKUP(B49,'[2]Brokers'!$B$9:$Y$62,12,0)</f>
        <v>0</v>
      </c>
      <c r="J49" s="16">
        <f>VLOOKUP(B49,'[2]Brokers'!$B$9:$R$69,17,0)</f>
        <v>0</v>
      </c>
      <c r="K49" s="16">
        <v>0</v>
      </c>
      <c r="L49" s="16">
        <f>VLOOKUP(B49,'[2]Brokers'!$B$9:$W$69,22,0)</f>
        <v>0</v>
      </c>
      <c r="M49" s="24">
        <f>L49+I49+J49+H49+G49+K49</f>
        <v>85000</v>
      </c>
      <c r="N49" s="24">
        <f>+VLOOKUP(B49,'[3]Sheet1'!$B$16:$N$67,13,0)+M49</f>
        <v>127969615.2</v>
      </c>
      <c r="O49" s="28">
        <f>N49/$N$68</f>
        <v>0.00010320648367164448</v>
      </c>
    </row>
    <row r="50" spans="1:15" ht="15">
      <c r="A50" s="27">
        <f t="shared" si="0"/>
        <v>35</v>
      </c>
      <c r="B50" s="12" t="s">
        <v>100</v>
      </c>
      <c r="C50" s="13" t="s">
        <v>101</v>
      </c>
      <c r="D50" s="14" t="s">
        <v>14</v>
      </c>
      <c r="E50" s="15"/>
      <c r="F50" s="15"/>
      <c r="G50" s="16">
        <f>VLOOKUP(B50,'[2]Brokers'!$B$9:$J$69,7,0)</f>
        <v>13546388.809999999</v>
      </c>
      <c r="H50" s="16">
        <f>VLOOKUP(B50,'[1]Brokers'!$B$9:$AC$69,28,0)</f>
        <v>0</v>
      </c>
      <c r="I50" s="16">
        <f>VLOOKUP(B50,'[2]Brokers'!$B$9:$Y$62,12,0)</f>
        <v>0</v>
      </c>
      <c r="J50" s="16">
        <f>VLOOKUP(B50,'[2]Brokers'!$B$9:$R$69,17,0)</f>
        <v>0</v>
      </c>
      <c r="K50" s="16">
        <v>0</v>
      </c>
      <c r="L50" s="16">
        <f>VLOOKUP(B50,'[2]Brokers'!$B$9:$W$69,22,0)</f>
        <v>0</v>
      </c>
      <c r="M50" s="24">
        <f>L50+I50+J50+H50+G50+K50</f>
        <v>13546388.809999999</v>
      </c>
      <c r="N50" s="24">
        <f>+VLOOKUP(B50,'[3]Sheet1'!$B$16:$N$67,13,0)+M50</f>
        <v>135651412.17</v>
      </c>
      <c r="O50" s="28">
        <f>N50/$N$68</f>
        <v>0.00010940179224012091</v>
      </c>
    </row>
    <row r="51" spans="1:15" ht="15">
      <c r="A51" s="27">
        <f t="shared" si="0"/>
        <v>36</v>
      </c>
      <c r="B51" s="12" t="s">
        <v>66</v>
      </c>
      <c r="C51" s="13" t="s">
        <v>67</v>
      </c>
      <c r="D51" s="14" t="s">
        <v>14</v>
      </c>
      <c r="E51" s="15"/>
      <c r="F51" s="15"/>
      <c r="G51" s="16">
        <f>VLOOKUP(B51,'[2]Brokers'!$B$9:$J$69,7,0)</f>
        <v>1570552</v>
      </c>
      <c r="H51" s="16">
        <f>VLOOKUP(B51,'[1]Brokers'!$B$9:$AC$69,28,0)</f>
        <v>0</v>
      </c>
      <c r="I51" s="16">
        <f>VLOOKUP(B51,'[2]Brokers'!$B$9:$Y$62,12,0)</f>
        <v>0</v>
      </c>
      <c r="J51" s="16">
        <f>VLOOKUP(B51,'[2]Brokers'!$B$9:$R$69,17,0)</f>
        <v>0</v>
      </c>
      <c r="K51" s="16">
        <v>0</v>
      </c>
      <c r="L51" s="16">
        <f>VLOOKUP(B51,'[2]Brokers'!$B$9:$W$69,22,0)</f>
        <v>0</v>
      </c>
      <c r="M51" s="24">
        <f>L51+I51+J51+H51+G51+K51</f>
        <v>1570552</v>
      </c>
      <c r="N51" s="24">
        <f>+VLOOKUP(B51,'[3]Sheet1'!$B$16:$N$67,13,0)+M51</f>
        <v>129408230</v>
      </c>
      <c r="O51" s="28">
        <f>N51/$N$68</f>
        <v>0.00010436671514248184</v>
      </c>
    </row>
    <row r="52" spans="1:15" ht="15">
      <c r="A52" s="27">
        <f t="shared" si="0"/>
        <v>37</v>
      </c>
      <c r="B52" s="12" t="s">
        <v>54</v>
      </c>
      <c r="C52" s="13" t="s">
        <v>55</v>
      </c>
      <c r="D52" s="14" t="s">
        <v>14</v>
      </c>
      <c r="E52" s="15"/>
      <c r="F52" s="15"/>
      <c r="G52" s="16">
        <f>VLOOKUP(B52,'[2]Brokers'!$B$9:$J$69,7,0)</f>
        <v>4602181.27</v>
      </c>
      <c r="H52" s="16">
        <f>VLOOKUP(B52,'[1]Brokers'!$B$9:$AC$69,28,0)</f>
        <v>0</v>
      </c>
      <c r="I52" s="16">
        <f>VLOOKUP(B52,'[2]Brokers'!$B$9:$Y$62,12,0)</f>
        <v>0</v>
      </c>
      <c r="J52" s="16">
        <f>VLOOKUP(B52,'[2]Brokers'!$B$9:$R$69,17,0)</f>
        <v>0</v>
      </c>
      <c r="K52" s="16">
        <v>0</v>
      </c>
      <c r="L52" s="16">
        <f>VLOOKUP(B52,'[2]Brokers'!$B$9:$W$69,22,0)</f>
        <v>0</v>
      </c>
      <c r="M52" s="24">
        <f>L52+I52+J52+H52+G52+K52</f>
        <v>4602181.27</v>
      </c>
      <c r="N52" s="24">
        <f>+VLOOKUP(B52,'[3]Sheet1'!$B$16:$N$67,13,0)+M52</f>
        <v>113896213.11999999</v>
      </c>
      <c r="O52" s="28">
        <f>N52/$N$68</f>
        <v>9.185639607699172E-05</v>
      </c>
    </row>
    <row r="53" spans="1:15" ht="15">
      <c r="A53" s="27">
        <f t="shared" si="0"/>
        <v>38</v>
      </c>
      <c r="B53" s="12" t="s">
        <v>93</v>
      </c>
      <c r="C53" s="13" t="s">
        <v>94</v>
      </c>
      <c r="D53" s="14" t="s">
        <v>14</v>
      </c>
      <c r="E53" s="15" t="s">
        <v>14</v>
      </c>
      <c r="F53" s="15" t="s">
        <v>14</v>
      </c>
      <c r="G53" s="16">
        <f>VLOOKUP(B53,'[2]Brokers'!$B$9:$J$69,7,0)</f>
        <v>49911166</v>
      </c>
      <c r="H53" s="16">
        <f>VLOOKUP(B53,'[1]Brokers'!$B$9:$AC$69,28,0)</f>
        <v>0</v>
      </c>
      <c r="I53" s="16">
        <f>VLOOKUP(B53,'[2]Brokers'!$B$9:$Y$62,12,0)</f>
        <v>0</v>
      </c>
      <c r="J53" s="16">
        <f>VLOOKUP(B53,'[2]Brokers'!$B$9:$R$69,17,0)</f>
        <v>0</v>
      </c>
      <c r="K53" s="16">
        <v>0</v>
      </c>
      <c r="L53" s="16">
        <f>VLOOKUP(B53,'[2]Brokers'!$B$9:$W$69,22,0)</f>
        <v>0</v>
      </c>
      <c r="M53" s="24">
        <f>L53+I53+J53+H53+G53+K53</f>
        <v>49911166</v>
      </c>
      <c r="N53" s="24">
        <f>+VLOOKUP(B53,'[3]Sheet1'!$B$16:$N$67,13,0)+M53</f>
        <v>89095044</v>
      </c>
      <c r="O53" s="28">
        <f>N53/$N$68</f>
        <v>7.185444911621838E-05</v>
      </c>
    </row>
    <row r="54" spans="1:15" ht="15">
      <c r="A54" s="27">
        <f t="shared" si="0"/>
        <v>39</v>
      </c>
      <c r="B54" s="12" t="s">
        <v>72</v>
      </c>
      <c r="C54" s="13" t="s">
        <v>73</v>
      </c>
      <c r="D54" s="14" t="s">
        <v>14</v>
      </c>
      <c r="E54" s="15"/>
      <c r="F54" s="15"/>
      <c r="G54" s="16">
        <f>VLOOKUP(B54,'[2]Brokers'!$B$9:$J$69,7,0)</f>
        <v>73975175</v>
      </c>
      <c r="H54" s="16">
        <f>VLOOKUP(B54,'[1]Brokers'!$B$9:$AC$69,28,0)</f>
        <v>0</v>
      </c>
      <c r="I54" s="16">
        <f>VLOOKUP(B54,'[2]Brokers'!$B$9:$Y$62,12,0)</f>
        <v>0</v>
      </c>
      <c r="J54" s="16">
        <f>VLOOKUP(B54,'[2]Brokers'!$B$9:$R$69,17,0)</f>
        <v>0</v>
      </c>
      <c r="K54" s="16">
        <v>0</v>
      </c>
      <c r="L54" s="16">
        <f>VLOOKUP(B54,'[2]Brokers'!$B$9:$W$69,22,0)</f>
        <v>0</v>
      </c>
      <c r="M54" s="24">
        <f>L54+I54+J54+H54+G54+K54</f>
        <v>73975175</v>
      </c>
      <c r="N54" s="24">
        <f>+VLOOKUP(B54,'[3]Sheet1'!$B$16:$N$67,13,0)+M54</f>
        <v>84912886</v>
      </c>
      <c r="O54" s="28">
        <f>N54/$N$68</f>
        <v>6.848157172915535E-05</v>
      </c>
    </row>
    <row r="55" spans="1:15" ht="15">
      <c r="A55" s="27">
        <f t="shared" si="0"/>
        <v>40</v>
      </c>
      <c r="B55" s="12" t="s">
        <v>62</v>
      </c>
      <c r="C55" s="13" t="s">
        <v>63</v>
      </c>
      <c r="D55" s="14" t="s">
        <v>14</v>
      </c>
      <c r="E55" s="15"/>
      <c r="F55" s="15"/>
      <c r="G55" s="16">
        <f>VLOOKUP(B55,'[2]Brokers'!$B$9:$J$69,7,0)</f>
        <v>0</v>
      </c>
      <c r="H55" s="16">
        <f>VLOOKUP(B55,'[1]Brokers'!$B$9:$AC$69,28,0)</f>
        <v>0</v>
      </c>
      <c r="I55" s="16">
        <f>VLOOKUP(B55,'[2]Brokers'!$B$9:$Y$62,12,0)</f>
        <v>0</v>
      </c>
      <c r="J55" s="16">
        <f>VLOOKUP(B55,'[2]Brokers'!$B$9:$R$69,17,0)</f>
        <v>0</v>
      </c>
      <c r="K55" s="16">
        <v>0</v>
      </c>
      <c r="L55" s="16">
        <f>VLOOKUP(B55,'[2]Brokers'!$B$9:$W$69,22,0)</f>
        <v>0</v>
      </c>
      <c r="M55" s="24">
        <f>L55+I55+J55+H55+G55+K55</f>
        <v>0</v>
      </c>
      <c r="N55" s="24">
        <f>+VLOOKUP(B55,'[3]Sheet1'!$B$16:$N$67,13,0)+M55</f>
        <v>79333334.98</v>
      </c>
      <c r="O55" s="28">
        <f>N55/$N$68</f>
        <v>6.398170791116416E-05</v>
      </c>
    </row>
    <row r="56" spans="1:16" s="18" customFormat="1" ht="15">
      <c r="A56" s="27">
        <f t="shared" si="0"/>
        <v>41</v>
      </c>
      <c r="B56" s="12" t="s">
        <v>112</v>
      </c>
      <c r="C56" s="13" t="s">
        <v>113</v>
      </c>
      <c r="D56" s="14" t="s">
        <v>14</v>
      </c>
      <c r="E56" s="15"/>
      <c r="F56" s="15"/>
      <c r="G56" s="16">
        <f>VLOOKUP(B56,'[2]Brokers'!$B$9:$J$69,7,0)</f>
        <v>8122859.75</v>
      </c>
      <c r="H56" s="16">
        <f>VLOOKUP(B56,'[1]Brokers'!$B$9:$AC$69,28,0)</f>
        <v>0</v>
      </c>
      <c r="I56" s="16">
        <f>VLOOKUP(B56,'[2]Brokers'!$B$9:$Y$62,12,0)</f>
        <v>0</v>
      </c>
      <c r="J56" s="16">
        <f>VLOOKUP(B56,'[2]Brokers'!$B$9:$R$69,17,0)</f>
        <v>0</v>
      </c>
      <c r="K56" s="16"/>
      <c r="L56" s="16">
        <f>VLOOKUP(B56,'[2]Brokers'!$B$9:$W$69,22,0)</f>
        <v>0</v>
      </c>
      <c r="M56" s="24">
        <f>L56+I56+J56+H56+G56+K56</f>
        <v>8122859.75</v>
      </c>
      <c r="N56" s="24">
        <f>+VLOOKUP(B56,'[3]Sheet1'!$B$16:$N$67,13,0)+M56</f>
        <v>82673743.45000002</v>
      </c>
      <c r="O56" s="28">
        <f>N56/$N$68</f>
        <v>6.667572095228237E-05</v>
      </c>
      <c r="P56" s="17"/>
    </row>
    <row r="57" spans="1:15" ht="15">
      <c r="A57" s="27">
        <f t="shared" si="0"/>
        <v>42</v>
      </c>
      <c r="B57" s="12" t="s">
        <v>99</v>
      </c>
      <c r="C57" s="13" t="s">
        <v>111</v>
      </c>
      <c r="D57" s="14" t="s">
        <v>14</v>
      </c>
      <c r="E57" s="15"/>
      <c r="F57" s="15"/>
      <c r="G57" s="16">
        <f>VLOOKUP(B57,'[2]Brokers'!$B$9:$J$69,7,0)</f>
        <v>0</v>
      </c>
      <c r="H57" s="16">
        <f>VLOOKUP(B57,'[1]Brokers'!$B$9:$AC$69,28,0)</f>
        <v>0</v>
      </c>
      <c r="I57" s="16">
        <f>VLOOKUP(B57,'[2]Brokers'!$B$9:$Y$62,12,0)</f>
        <v>0</v>
      </c>
      <c r="J57" s="16">
        <f>VLOOKUP(B57,'[2]Brokers'!$B$9:$R$69,17,0)</f>
        <v>0</v>
      </c>
      <c r="K57" s="16">
        <v>0</v>
      </c>
      <c r="L57" s="16">
        <f>VLOOKUP(B57,'[2]Brokers'!$B$9:$W$69,22,0)</f>
        <v>0</v>
      </c>
      <c r="M57" s="24">
        <f>L57+I57+J57+H57+G57+K57</f>
        <v>0</v>
      </c>
      <c r="N57" s="24">
        <f>+VLOOKUP(B57,'[3]Sheet1'!$B$16:$N$67,13,0)+M57</f>
        <v>60525000</v>
      </c>
      <c r="O57" s="28">
        <f>N57/$N$68</f>
        <v>4.881293433963754E-05</v>
      </c>
    </row>
    <row r="58" spans="1:15" ht="15">
      <c r="A58" s="27">
        <f t="shared" si="0"/>
        <v>43</v>
      </c>
      <c r="B58" s="12" t="s">
        <v>56</v>
      </c>
      <c r="C58" s="13" t="s">
        <v>57</v>
      </c>
      <c r="D58" s="14" t="s">
        <v>14</v>
      </c>
      <c r="E58" s="15" t="s">
        <v>14</v>
      </c>
      <c r="F58" s="15"/>
      <c r="G58" s="16">
        <f>VLOOKUP(B58,'[2]Brokers'!$B$9:$J$69,7,0)</f>
        <v>12165881.85</v>
      </c>
      <c r="H58" s="16">
        <f>VLOOKUP(B58,'[1]Brokers'!$B$9:$AC$69,28,0)</f>
        <v>0</v>
      </c>
      <c r="I58" s="16">
        <f>VLOOKUP(B58,'[2]Brokers'!$B$9:$Y$62,12,0)</f>
        <v>0</v>
      </c>
      <c r="J58" s="16">
        <f>VLOOKUP(B58,'[2]Brokers'!$B$9:$R$69,17,0)</f>
        <v>0</v>
      </c>
      <c r="K58" s="16">
        <v>0</v>
      </c>
      <c r="L58" s="16">
        <f>VLOOKUP(B58,'[2]Brokers'!$B$9:$W$69,22,0)</f>
        <v>0</v>
      </c>
      <c r="M58" s="24">
        <f>L58+I58+J58+H58+G58+K58</f>
        <v>12165881.85</v>
      </c>
      <c r="N58" s="24">
        <f>+VLOOKUP(B58,'[3]Sheet1'!$B$16:$N$67,13,0)+M58</f>
        <v>46605053.55</v>
      </c>
      <c r="O58" s="28">
        <f>N58/$N$68</f>
        <v>3.7586607498247686E-05</v>
      </c>
    </row>
    <row r="59" spans="1:15" ht="15">
      <c r="A59" s="27">
        <f t="shared" si="0"/>
        <v>44</v>
      </c>
      <c r="B59" s="12" t="s">
        <v>70</v>
      </c>
      <c r="C59" s="13" t="s">
        <v>71</v>
      </c>
      <c r="D59" s="14" t="s">
        <v>14</v>
      </c>
      <c r="E59" s="15"/>
      <c r="F59" s="15"/>
      <c r="G59" s="16">
        <f>VLOOKUP(B59,'[2]Brokers'!$B$9:$J$69,7,0)</f>
        <v>7885322</v>
      </c>
      <c r="H59" s="16">
        <f>VLOOKUP(B59,'[1]Brokers'!$B$9:$AC$69,28,0)</f>
        <v>0</v>
      </c>
      <c r="I59" s="16">
        <f>VLOOKUP(B59,'[2]Brokers'!$B$9:$Y$62,12,0)</f>
        <v>0</v>
      </c>
      <c r="J59" s="16">
        <f>VLOOKUP(B59,'[2]Brokers'!$B$9:$R$69,17,0)</f>
        <v>0</v>
      </c>
      <c r="K59" s="16">
        <v>0</v>
      </c>
      <c r="L59" s="16">
        <f>VLOOKUP(B59,'[2]Brokers'!$B$9:$W$69,22,0)</f>
        <v>0</v>
      </c>
      <c r="M59" s="24">
        <f>L59+I59+J59+H59+G59+K59</f>
        <v>7885322</v>
      </c>
      <c r="N59" s="24">
        <f>+VLOOKUP(B59,'[3]Sheet1'!$B$16:$N$67,13,0)+M59</f>
        <v>91542828.82000001</v>
      </c>
      <c r="O59" s="28">
        <f>N59/$N$68</f>
        <v>7.382856823552813E-05</v>
      </c>
    </row>
    <row r="60" spans="1:15" ht="15">
      <c r="A60" s="27">
        <f t="shared" si="0"/>
        <v>45</v>
      </c>
      <c r="B60" s="12" t="s">
        <v>60</v>
      </c>
      <c r="C60" s="13" t="s">
        <v>61</v>
      </c>
      <c r="D60" s="14" t="s">
        <v>14</v>
      </c>
      <c r="E60" s="15" t="s">
        <v>14</v>
      </c>
      <c r="F60" s="15" t="s">
        <v>14</v>
      </c>
      <c r="G60" s="16">
        <f>VLOOKUP(B60,'[2]Brokers'!$B$9:$J$69,7,0)</f>
        <v>0</v>
      </c>
      <c r="H60" s="16">
        <f>VLOOKUP(B60,'[1]Brokers'!$B$9:$AC$69,28,0)</f>
        <v>0</v>
      </c>
      <c r="I60" s="16">
        <f>VLOOKUP(B60,'[2]Brokers'!$B$9:$Y$62,12,0)</f>
        <v>0</v>
      </c>
      <c r="J60" s="16">
        <f>VLOOKUP(B60,'[2]Brokers'!$B$9:$R$69,17,0)</f>
        <v>0</v>
      </c>
      <c r="K60" s="16">
        <v>0</v>
      </c>
      <c r="L60" s="16">
        <f>VLOOKUP(B60,'[2]Brokers'!$B$9:$W$69,22,0)</f>
        <v>0</v>
      </c>
      <c r="M60" s="24">
        <f>L60+I60+J60+H60+G60+K60</f>
        <v>0</v>
      </c>
      <c r="N60" s="24">
        <f>+VLOOKUP(B60,'[3]Sheet1'!$B$16:$N$67,13,0)+M60</f>
        <v>59231338.3</v>
      </c>
      <c r="O60" s="28">
        <f>N60/$N$68</f>
        <v>4.776960639878989E-05</v>
      </c>
    </row>
    <row r="61" spans="1:15" ht="15">
      <c r="A61" s="27">
        <f t="shared" si="0"/>
        <v>46</v>
      </c>
      <c r="B61" s="12" t="s">
        <v>106</v>
      </c>
      <c r="C61" s="13" t="s">
        <v>105</v>
      </c>
      <c r="D61" s="14" t="s">
        <v>14</v>
      </c>
      <c r="E61" s="15"/>
      <c r="F61" s="15"/>
      <c r="G61" s="16">
        <f>VLOOKUP(B61,'[2]Brokers'!$B$9:$J$69,7,0)</f>
        <v>0</v>
      </c>
      <c r="H61" s="16">
        <f>VLOOKUP(B61,'[1]Brokers'!$B$9:$AC$69,28,0)</f>
        <v>0</v>
      </c>
      <c r="I61" s="16">
        <f>VLOOKUP(B61,'[2]Brokers'!$B$9:$Y$62,12,0)</f>
        <v>0</v>
      </c>
      <c r="J61" s="16">
        <f>VLOOKUP(B61,'[2]Brokers'!$B$9:$R$69,17,0)</f>
        <v>0</v>
      </c>
      <c r="K61" s="16"/>
      <c r="L61" s="16">
        <f>VLOOKUP(B61,'[2]Brokers'!$B$9:$W$69,22,0)</f>
        <v>0</v>
      </c>
      <c r="M61" s="24">
        <f>L61+I61+J61+H61+G61+K61</f>
        <v>0</v>
      </c>
      <c r="N61" s="24">
        <f>+VLOOKUP(B61,'[3]Sheet1'!$B$16:$N$67,13,0)+M61</f>
        <v>13446480.86</v>
      </c>
      <c r="O61" s="28">
        <f>N61/$N$68</f>
        <v>1.084448058353363E-05</v>
      </c>
    </row>
    <row r="62" spans="1:15" ht="15">
      <c r="A62" s="27">
        <f t="shared" si="0"/>
        <v>47</v>
      </c>
      <c r="B62" s="12" t="s">
        <v>91</v>
      </c>
      <c r="C62" s="13" t="s">
        <v>92</v>
      </c>
      <c r="D62" s="14" t="s">
        <v>14</v>
      </c>
      <c r="E62" s="15"/>
      <c r="F62" s="15"/>
      <c r="G62" s="16">
        <f>VLOOKUP(B62,'[2]Brokers'!$B$9:$J$69,7,0)</f>
        <v>9811281.54</v>
      </c>
      <c r="H62" s="16">
        <f>VLOOKUP(B62,'[1]Brokers'!$B$9:$AC$69,28,0)</f>
        <v>0</v>
      </c>
      <c r="I62" s="16">
        <f>VLOOKUP(B62,'[2]Brokers'!$B$9:$Y$62,12,0)</f>
        <v>0</v>
      </c>
      <c r="J62" s="16">
        <f>VLOOKUP(B62,'[2]Brokers'!$B$9:$R$69,17,0)</f>
        <v>0</v>
      </c>
      <c r="K62" s="16">
        <v>0</v>
      </c>
      <c r="L62" s="16">
        <f>VLOOKUP(B62,'[2]Brokers'!$B$9:$W$69,22,0)</f>
        <v>0</v>
      </c>
      <c r="M62" s="24">
        <f>L62+I62+J62+H62+G62+K62</f>
        <v>9811281.54</v>
      </c>
      <c r="N62" s="24">
        <f>+VLOOKUP(B62,'[3]Sheet1'!$B$16:$N$67,13,0)+M62</f>
        <v>13005507</v>
      </c>
      <c r="O62" s="28">
        <f>N62/$N$68</f>
        <v>1.0488838649230838E-05</v>
      </c>
    </row>
    <row r="63" spans="1:15" ht="15">
      <c r="A63" s="27">
        <f t="shared" si="0"/>
        <v>48</v>
      </c>
      <c r="B63" s="12" t="s">
        <v>79</v>
      </c>
      <c r="C63" s="13" t="s">
        <v>80</v>
      </c>
      <c r="D63" s="14" t="s">
        <v>14</v>
      </c>
      <c r="E63" s="15"/>
      <c r="F63" s="15"/>
      <c r="G63" s="16">
        <f>VLOOKUP(B63,'[2]Brokers'!$B$9:$J$69,7,0)</f>
        <v>0</v>
      </c>
      <c r="H63" s="16">
        <f>VLOOKUP(B63,'[1]Brokers'!$B$9:$AC$69,28,0)</f>
        <v>0</v>
      </c>
      <c r="I63" s="16">
        <f>VLOOKUP(B63,'[2]Brokers'!$B$9:$Y$62,12,0)</f>
        <v>0</v>
      </c>
      <c r="J63" s="16">
        <f>VLOOKUP(B63,'[2]Brokers'!$B$9:$R$69,17,0)</f>
        <v>0</v>
      </c>
      <c r="K63" s="16">
        <v>0</v>
      </c>
      <c r="L63" s="16">
        <f>VLOOKUP(B63,'[2]Brokers'!$B$9:$W$69,22,0)</f>
        <v>0</v>
      </c>
      <c r="M63" s="24">
        <f>L63+I63+J63+H63+G63+K63</f>
        <v>0</v>
      </c>
      <c r="N63" s="24">
        <f>+VLOOKUP(B63,'[3]Sheet1'!$B$16:$N$67,13,0)+M63</f>
        <v>22821332.8</v>
      </c>
      <c r="O63" s="28">
        <f>N63/$N$68</f>
        <v>1.8405224609821008E-05</v>
      </c>
    </row>
    <row r="64" spans="1:15" ht="15">
      <c r="A64" s="27">
        <f t="shared" si="0"/>
        <v>49</v>
      </c>
      <c r="B64" s="12" t="s">
        <v>38</v>
      </c>
      <c r="C64" s="13" t="s">
        <v>39</v>
      </c>
      <c r="D64" s="14" t="s">
        <v>14</v>
      </c>
      <c r="E64" s="15"/>
      <c r="F64" s="15"/>
      <c r="G64" s="16">
        <f>VLOOKUP(B64,'[2]Brokers'!$B$9:$J$69,7,0)</f>
        <v>1296509</v>
      </c>
      <c r="H64" s="16">
        <f>VLOOKUP(B64,'[1]Brokers'!$B$9:$AC$69,28,0)</f>
        <v>0</v>
      </c>
      <c r="I64" s="16">
        <f>VLOOKUP(B64,'[2]Brokers'!$B$9:$Y$62,12,0)</f>
        <v>0</v>
      </c>
      <c r="J64" s="16">
        <f>VLOOKUP(B64,'[2]Brokers'!$B$9:$R$69,17,0)</f>
        <v>0</v>
      </c>
      <c r="K64" s="16">
        <v>0</v>
      </c>
      <c r="L64" s="16">
        <f>VLOOKUP(B64,'[2]Brokers'!$B$9:$W$69,22,0)</f>
        <v>0</v>
      </c>
      <c r="M64" s="24">
        <f>L64+I64+J64+H64+G64+K64</f>
        <v>1296509</v>
      </c>
      <c r="N64" s="24">
        <f>+VLOOKUP(B64,'[3]Sheet1'!$B$16:$N$67,13,0)+M64</f>
        <v>5907442.73</v>
      </c>
      <c r="O64" s="28">
        <f>N64/$N$68</f>
        <v>4.764305891692015E-06</v>
      </c>
    </row>
    <row r="65" spans="1:15" ht="15">
      <c r="A65" s="27">
        <f t="shared" si="0"/>
        <v>50</v>
      </c>
      <c r="B65" s="12" t="s">
        <v>95</v>
      </c>
      <c r="C65" s="13" t="s">
        <v>96</v>
      </c>
      <c r="D65" s="14" t="s">
        <v>14</v>
      </c>
      <c r="E65" s="14"/>
      <c r="F65" s="15"/>
      <c r="G65" s="16">
        <f>VLOOKUP(B65,'[2]Brokers'!$B$9:$J$69,7,0)</f>
        <v>0</v>
      </c>
      <c r="H65" s="16">
        <f>VLOOKUP(B65,'[1]Brokers'!$B$9:$AC$69,28,0)</f>
        <v>0</v>
      </c>
      <c r="I65" s="16">
        <f>VLOOKUP(B65,'[2]Brokers'!$B$9:$Y$62,12,0)</f>
        <v>0</v>
      </c>
      <c r="J65" s="16">
        <f>VLOOKUP(B65,'[2]Brokers'!$B$9:$R$69,17,0)</f>
        <v>0</v>
      </c>
      <c r="K65" s="16">
        <v>0</v>
      </c>
      <c r="L65" s="16">
        <f>VLOOKUP(B65,'[2]Brokers'!$B$9:$W$69,22,0)</f>
        <v>0</v>
      </c>
      <c r="M65" s="24">
        <f>L65+I65+J65+H65+G65+K65</f>
        <v>0</v>
      </c>
      <c r="N65" s="24">
        <f>+VLOOKUP(B65,'[3]Sheet1'!$B$16:$N$67,13,0)+M65</f>
        <v>3000000</v>
      </c>
      <c r="O65" s="28">
        <f>N65/$N$68</f>
        <v>2.4194762993624555E-06</v>
      </c>
    </row>
    <row r="66" spans="1:15" ht="15">
      <c r="A66" s="27">
        <f t="shared" si="0"/>
        <v>51</v>
      </c>
      <c r="B66" s="12" t="s">
        <v>115</v>
      </c>
      <c r="C66" s="13" t="s">
        <v>114</v>
      </c>
      <c r="D66" s="14" t="s">
        <v>14</v>
      </c>
      <c r="E66" s="15"/>
      <c r="F66" s="15"/>
      <c r="G66" s="16">
        <f>VLOOKUP(B66,'[2]Brokers'!$B$9:$J$69,7,0)</f>
        <v>0</v>
      </c>
      <c r="H66" s="16">
        <f>VLOOKUP(B66,'[1]Brokers'!$B$9:$AC$69,28,0)</f>
        <v>0</v>
      </c>
      <c r="I66" s="16">
        <f>VLOOKUP(B66,'[2]Brokers'!$B$9:$Y$62,12,0)</f>
        <v>0</v>
      </c>
      <c r="J66" s="16">
        <f>VLOOKUP(B66,'[2]Brokers'!$B$9:$R$69,17,0)</f>
        <v>0</v>
      </c>
      <c r="K66" s="16">
        <v>0</v>
      </c>
      <c r="L66" s="16">
        <f>VLOOKUP(B66,'[2]Brokers'!$B$9:$W$69,22,0)</f>
        <v>0</v>
      </c>
      <c r="M66" s="24">
        <f>L66+I66+J66+H66+G66+K66</f>
        <v>0</v>
      </c>
      <c r="N66" s="24">
        <f>+VLOOKUP(B66,'[3]Sheet1'!$B$16:$N$67,13,0)+M66</f>
        <v>420000</v>
      </c>
      <c r="O66" s="28">
        <f>N66/$N$68</f>
        <v>3.387266819107438E-07</v>
      </c>
    </row>
    <row r="67" spans="1:15" ht="15">
      <c r="A67" s="27">
        <f t="shared" si="0"/>
        <v>52</v>
      </c>
      <c r="B67" s="12" t="s">
        <v>85</v>
      </c>
      <c r="C67" s="13" t="s">
        <v>86</v>
      </c>
      <c r="D67" s="14" t="s">
        <v>14</v>
      </c>
      <c r="E67" s="15"/>
      <c r="F67" s="15"/>
      <c r="G67" s="16">
        <f>VLOOKUP(B67,'[2]Brokers'!$B$9:$J$69,7,0)</f>
        <v>0</v>
      </c>
      <c r="H67" s="16">
        <f>VLOOKUP(B67,'[1]Brokers'!$B$9:$AC$69,28,0)</f>
        <v>0</v>
      </c>
      <c r="I67" s="16">
        <f>VLOOKUP(B67,'[2]Brokers'!$B$9:$Y$62,12,0)</f>
        <v>0</v>
      </c>
      <c r="J67" s="16">
        <f>VLOOKUP(B67,'[2]Brokers'!$B$9:$R$69,17,0)</f>
        <v>0</v>
      </c>
      <c r="K67" s="16">
        <v>0</v>
      </c>
      <c r="L67" s="16">
        <f>VLOOKUP(B67,'[2]Brokers'!$B$9:$W$69,22,0)</f>
        <v>0</v>
      </c>
      <c r="M67" s="24">
        <f>L67+I67+J67+H67+G67+K67</f>
        <v>0</v>
      </c>
      <c r="N67" s="24">
        <f>+VLOOKUP(B67,'[3]Sheet1'!$B$16:$N$67,13,0)+M67</f>
        <v>0</v>
      </c>
      <c r="O67" s="28">
        <f>N67/$N$68</f>
        <v>0</v>
      </c>
    </row>
    <row r="68" spans="1:16" ht="16.5" thickBot="1">
      <c r="A68" s="41" t="s">
        <v>6</v>
      </c>
      <c r="B68" s="42"/>
      <c r="C68" s="42"/>
      <c r="D68" s="29">
        <f>COUNTA(D16:D67)</f>
        <v>52</v>
      </c>
      <c r="E68" s="29">
        <f>COUNTA(E16:E67)</f>
        <v>17</v>
      </c>
      <c r="F68" s="29">
        <f>COUNTA(F16:F67)</f>
        <v>13</v>
      </c>
      <c r="G68" s="30">
        <f aca="true" t="shared" si="1" ref="G68:O68">SUM(G16:G67)</f>
        <v>28874678726.020008</v>
      </c>
      <c r="H68" s="30">
        <f t="shared" si="1"/>
        <v>0</v>
      </c>
      <c r="I68" s="30">
        <f t="shared" si="1"/>
        <v>15694735.7</v>
      </c>
      <c r="J68" s="30">
        <f t="shared" si="1"/>
        <v>0</v>
      </c>
      <c r="K68" s="30">
        <f t="shared" si="1"/>
        <v>0</v>
      </c>
      <c r="L68" s="30">
        <f t="shared" si="1"/>
        <v>0</v>
      </c>
      <c r="M68" s="30">
        <f t="shared" si="1"/>
        <v>28890373461.720005</v>
      </c>
      <c r="N68" s="30">
        <f t="shared" si="1"/>
        <v>1239937750491.9207</v>
      </c>
      <c r="O68" s="31">
        <f t="shared" si="1"/>
        <v>0.9999999999999994</v>
      </c>
      <c r="P68" s="19"/>
    </row>
    <row r="69" spans="12:16" ht="15">
      <c r="L69" s="20"/>
      <c r="M69" s="21"/>
      <c r="O69" s="20"/>
      <c r="P69" s="19"/>
    </row>
    <row r="70" spans="2:16" ht="27.6" customHeight="1">
      <c r="B70" s="33" t="s">
        <v>102</v>
      </c>
      <c r="C70" s="33"/>
      <c r="D70" s="33"/>
      <c r="E70" s="33"/>
      <c r="F70" s="33"/>
      <c r="H70" s="22"/>
      <c r="I70" s="22"/>
      <c r="L70" s="20"/>
      <c r="M70" s="20"/>
      <c r="P70" s="19"/>
    </row>
    <row r="71" spans="3:16" ht="27.6" customHeight="1">
      <c r="C71" s="34"/>
      <c r="D71" s="34"/>
      <c r="E71" s="34"/>
      <c r="F71" s="34"/>
      <c r="M71" s="20"/>
      <c r="N71" s="20"/>
      <c r="P71" s="19"/>
    </row>
    <row r="72" ht="15">
      <c r="P72" s="19"/>
    </row>
    <row r="73" ht="15">
      <c r="P73" s="19"/>
    </row>
  </sheetData>
  <mergeCells count="16"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  <mergeCell ref="B70:F70"/>
    <mergeCell ref="C71:F71"/>
    <mergeCell ref="M14:M15"/>
    <mergeCell ref="J14:L14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2021-06-16T02:28:24Z</cp:lastPrinted>
  <dcterms:created xsi:type="dcterms:W3CDTF">2017-06-09T07:51:20Z</dcterms:created>
  <dcterms:modified xsi:type="dcterms:W3CDTF">2021-06-16T02:46:36Z</dcterms:modified>
  <cp:category/>
  <cp:version/>
  <cp:contentType/>
  <cp:contentStatus/>
</cp:coreProperties>
</file>