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'Sheet1'!$A$1:$N$70</definedName>
  </definedNames>
  <calcPr calcId="152511"/>
</workbook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<sst xmlns="http://schemas.openxmlformats.org/spreadsheetml/2006/main" count="160" uniqueCount="73">
  <si>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</si>
  <si>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</si>
  <si>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</si>
  <si>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</si>
  <si>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</si>
  <si>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</si>
  <si>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</si>
  <si>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</si>
  <si>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</si>
  <si>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</si>
  <si>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</si>
  <si>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</si>
  <si>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</si>
  <si>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</si>
  <si>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</si>
  <si>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</si>
  <si>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</si>
  <si>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</si>
  <si>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</si>
  <si>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</si>
  <si>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</si>
  <si>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</si>
  <si>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</si>
  <si>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</si>
  <si>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</si>
  <si>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</si>
  <si>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</si>
  <si>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</si>
  <si>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</si>
  <si>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</si>
  <si>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</si>
  <si>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</si>
  <si>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</si>
  <si>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</si>
  <si>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</si>
  <si>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</si>
  <si>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</si>
  <si>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</si>
  <si>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</si>
  <si>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</si>
  <si>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</si>
  <si>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</si>
  <si>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</si>
  <si>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</si>
  <si>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</si>
  <si>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</si>
  <si>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</si>
  <si>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</si>
  <si>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</si>
  <si>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</si>
  <si>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</si>
  <si>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</si>
  <si>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</si>
  <si>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</si>
  <si>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</si>
  <si>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</si>
  <si>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</si>
  <si>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</si>
  <si>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</si>
  <si>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</si>
  <si>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</si>
  <si>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</si>
  <si>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</si>
  <si>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</si>
  <si>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</si>
  <si>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</si>
  <si>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</si>
  <si>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</si>
  <si>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</si>
  <si>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</si>
  <si>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</si>
  <si>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May</t>
  </si>
  <si>
    <t>As of 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</si>
</sst>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4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M11">
            <v>851830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M12">
            <v>33976320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M14">
            <v>41869870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M15">
            <v>258507690</v>
          </cell>
          <cell r="T15">
            <v>100</v>
          </cell>
          <cell r="U15">
            <v>10050000</v>
          </cell>
          <cell r="V15">
            <v>100</v>
          </cell>
          <cell r="W15">
            <v>10050000</v>
          </cell>
          <cell r="X15">
            <v>20100000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M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M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M20">
            <v>6575520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M21">
            <v>310114840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M22">
            <v>75428010</v>
          </cell>
          <cell r="T22">
            <v>156</v>
          </cell>
          <cell r="U22">
            <v>15600000</v>
          </cell>
          <cell r="V22">
            <v>156</v>
          </cell>
          <cell r="W22">
            <v>16239600</v>
          </cell>
          <cell r="X22">
            <v>31839600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M24">
            <v>0</v>
          </cell>
          <cell r="T24">
            <v>10</v>
          </cell>
          <cell r="U24">
            <v>1000000</v>
          </cell>
          <cell r="V24">
            <v>10</v>
          </cell>
          <cell r="W24">
            <v>1000000</v>
          </cell>
          <cell r="X24">
            <v>2000000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M26">
            <v>2154740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M28">
            <v>8215970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M29">
            <v>1883070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M30">
            <v>59360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M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M34">
            <v>63589750</v>
          </cell>
          <cell r="V34">
            <v>156</v>
          </cell>
          <cell r="W34">
            <v>15600000</v>
          </cell>
          <cell r="X34">
            <v>15600000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M35">
            <v>5726770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M36">
            <v>158126010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M38">
            <v>2410520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M39">
            <v>40705560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M42">
            <v>18518360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M43">
            <v>2974860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M44">
            <v>4037530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M45">
            <v>409220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M46">
            <v>317289700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M48">
            <v>9288370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M49">
            <v>14214620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M51">
            <v>40311880</v>
          </cell>
          <cell r="T51">
            <v>312</v>
          </cell>
          <cell r="U51">
            <v>32680440</v>
          </cell>
          <cell r="V51">
            <v>156</v>
          </cell>
          <cell r="W51">
            <v>16440840</v>
          </cell>
          <cell r="X51">
            <v>49121280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M52">
            <v>3596600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M54">
            <v>174300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M55">
            <v>17830540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M58">
            <v>126846930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M59">
            <v>2545410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M60">
            <v>1023120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M61">
            <v>143223920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M62">
            <v>3077900</v>
          </cell>
          <cell r="T62">
            <v>20000</v>
          </cell>
          <cell r="U62">
            <v>2000000000</v>
          </cell>
          <cell r="V62">
            <v>20000</v>
          </cell>
          <cell r="W62">
            <v>2000000000</v>
          </cell>
          <cell r="X62">
            <v>4000000000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M63">
            <v>25708480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M64">
            <v>28238980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M66">
            <v>5821830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M67">
            <v>28322490</v>
          </cell>
          <cell r="X67">
            <v>0</v>
          </cell>
        </row>
        <row r="68">
          <cell r="B68" t="str">
            <v>нийт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T68">
            <v>20578</v>
          </cell>
          <cell r="U68">
            <v>2059330440</v>
          </cell>
          <cell r="V68">
            <v>20578</v>
          </cell>
          <cell r="W68">
            <v>2059330440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776614606.04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776614606.04</v>
          </cell>
          <cell r="M16">
            <v>48045374978.45</v>
          </cell>
        </row>
        <row r="17">
          <cell r="B17" t="str">
            <v>ARD</v>
          </cell>
          <cell r="C17" t="str">
            <v>ARD CAPITAL GROUP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215200024.97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215200024.97</v>
          </cell>
          <cell r="M17">
            <v>9144791453.73</v>
          </cell>
        </row>
        <row r="18">
          <cell r="B18" t="str">
            <v>BZIN</v>
          </cell>
          <cell r="C18" t="str">
            <v>MIRAE ASSET SECURITIES MONGOLIA</v>
          </cell>
          <cell r="D18" t="str">
            <v>●</v>
          </cell>
          <cell r="E18" t="str">
            <v>●</v>
          </cell>
          <cell r="G18">
            <v>246514126.14000002</v>
          </cell>
          <cell r="H18">
            <v>1647124000</v>
          </cell>
          <cell r="I18">
            <v>0</v>
          </cell>
          <cell r="J18">
            <v>0</v>
          </cell>
          <cell r="K18">
            <v>0</v>
          </cell>
          <cell r="L18">
            <v>1893638126.14</v>
          </cell>
          <cell r="M18">
            <v>8924124903.63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342120189.58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342120189.58</v>
          </cell>
          <cell r="M19">
            <v>5734075441.51</v>
          </cell>
        </row>
        <row r="20">
          <cell r="B20" t="str">
            <v>MNET</v>
          </cell>
          <cell r="C20" t="str">
            <v>ARD SECURITIES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654258715.59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654258715.59</v>
          </cell>
          <cell r="M20">
            <v>4565847735.03</v>
          </cell>
        </row>
        <row r="21">
          <cell r="B21" t="str">
            <v>BDSC</v>
          </cell>
          <cell r="C21" t="str">
            <v>BDSEC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380604211.96000004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380604211.96000004</v>
          </cell>
          <cell r="M21">
            <v>4219528395.6400003</v>
          </cell>
        </row>
        <row r="22">
          <cell r="B22" t="str">
            <v>TNGR</v>
          </cell>
          <cell r="C22" t="str">
            <v>TENGER CAPITAL</v>
          </cell>
          <cell r="D22" t="str">
            <v>●</v>
          </cell>
          <cell r="F22" t="str">
            <v>●</v>
          </cell>
          <cell r="G22">
            <v>379080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379080</v>
          </cell>
          <cell r="M22">
            <v>4020123654.1400003</v>
          </cell>
        </row>
        <row r="23">
          <cell r="B23" t="str">
            <v>STIN</v>
          </cell>
          <cell r="C23" t="str">
            <v>STANDART INVESTMENT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251465992.57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251465992.57</v>
          </cell>
          <cell r="M23">
            <v>1815292075.37</v>
          </cell>
        </row>
        <row r="24">
          <cell r="B24" t="str">
            <v>NOVL</v>
          </cell>
          <cell r="C24" t="str">
            <v>NOVEL INVESTMENT</v>
          </cell>
          <cell r="D24" t="str">
            <v>●</v>
          </cell>
          <cell r="E24" t="str">
            <v>●</v>
          </cell>
          <cell r="G24">
            <v>89991682.89</v>
          </cell>
          <cell r="H24">
            <v>329035160</v>
          </cell>
          <cell r="I24">
            <v>0</v>
          </cell>
          <cell r="J24">
            <v>0</v>
          </cell>
          <cell r="K24">
            <v>0</v>
          </cell>
          <cell r="L24">
            <v>419026842.89</v>
          </cell>
          <cell r="M24">
            <v>1666410795.94</v>
          </cell>
        </row>
        <row r="25">
          <cell r="B25" t="str">
            <v>TDB</v>
          </cell>
          <cell r="C25" t="str">
            <v>TDB CAPITAL</v>
          </cell>
          <cell r="D25" t="str">
            <v>●</v>
          </cell>
          <cell r="E25" t="str">
            <v>●</v>
          </cell>
          <cell r="G25">
            <v>381680207.59000003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381680207.59000003</v>
          </cell>
          <cell r="M25">
            <v>1654078258.9099998</v>
          </cell>
        </row>
        <row r="26">
          <cell r="B26" t="str">
            <v>TTOL</v>
          </cell>
          <cell r="C26" t="str">
            <v>APEX CAPITAL</v>
          </cell>
          <cell r="D26" t="str">
            <v>●</v>
          </cell>
          <cell r="G26">
            <v>140878283.54000002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140878283.54000002</v>
          </cell>
          <cell r="M26">
            <v>732122550.28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G27">
            <v>98906696.22</v>
          </cell>
          <cell r="H27">
            <v>12992200</v>
          </cell>
          <cell r="I27">
            <v>0</v>
          </cell>
          <cell r="J27">
            <v>0</v>
          </cell>
          <cell r="K27">
            <v>0</v>
          </cell>
          <cell r="L27">
            <v>111898896.22</v>
          </cell>
          <cell r="M27">
            <v>622685047.76</v>
          </cell>
        </row>
        <row r="28">
          <cell r="B28" t="str">
            <v>MSEC</v>
          </cell>
          <cell r="C28" t="str">
            <v>MONSEC</v>
          </cell>
          <cell r="D28" t="str">
            <v>●</v>
          </cell>
          <cell r="G28">
            <v>16909584.17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16909584.17</v>
          </cell>
          <cell r="M28">
            <v>287180739.96999997</v>
          </cell>
        </row>
        <row r="29">
          <cell r="B29" t="str">
            <v>BATS</v>
          </cell>
          <cell r="C29" t="str">
            <v>BATS</v>
          </cell>
          <cell r="D29" t="str">
            <v>●</v>
          </cell>
          <cell r="G29">
            <v>73052408.4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73052408.4</v>
          </cell>
          <cell r="M29">
            <v>271482707.70000005</v>
          </cell>
        </row>
        <row r="30">
          <cell r="B30" t="str">
            <v>GDEV</v>
          </cell>
          <cell r="C30" t="str">
            <v>GRANDDEVELOPMENT</v>
          </cell>
          <cell r="D30" t="str">
            <v>●</v>
          </cell>
          <cell r="G30">
            <v>8240400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8240400</v>
          </cell>
          <cell r="M30">
            <v>260502010.15</v>
          </cell>
        </row>
        <row r="31">
          <cell r="B31" t="str">
            <v>ZRGD</v>
          </cell>
          <cell r="C31" t="str">
            <v>ZERGED</v>
          </cell>
          <cell r="D31" t="str">
            <v>●</v>
          </cell>
          <cell r="G31">
            <v>11847932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11847932</v>
          </cell>
          <cell r="M31">
            <v>240501947.08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12671227.95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12671227.95</v>
          </cell>
          <cell r="M32">
            <v>234975671.26999998</v>
          </cell>
        </row>
        <row r="33">
          <cell r="B33" t="str">
            <v>BLMB</v>
          </cell>
          <cell r="C33" t="str">
            <v>BLOOMSBURY SECURITIES</v>
          </cell>
          <cell r="D33" t="str">
            <v>●</v>
          </cell>
          <cell r="G33">
            <v>48803223.620000005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48803223.620000005</v>
          </cell>
          <cell r="M33">
            <v>231419881.45</v>
          </cell>
        </row>
        <row r="34">
          <cell r="B34" t="str">
            <v>TABO</v>
          </cell>
          <cell r="C34" t="str">
            <v>TAVAN BOGD</v>
          </cell>
          <cell r="D34" t="str">
            <v>●</v>
          </cell>
          <cell r="G34">
            <v>19030715.35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19030715.35</v>
          </cell>
          <cell r="M34">
            <v>198781872</v>
          </cell>
        </row>
        <row r="35">
          <cell r="B35" t="str">
            <v>GNDX</v>
          </cell>
          <cell r="C35" t="str">
            <v>GENDEX</v>
          </cell>
          <cell r="D35" t="str">
            <v>●</v>
          </cell>
          <cell r="G35">
            <v>20022845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20022845</v>
          </cell>
          <cell r="M35">
            <v>195170055.76</v>
          </cell>
        </row>
        <row r="36">
          <cell r="B36" t="str">
            <v>MIBG</v>
          </cell>
          <cell r="C36" t="str">
            <v>MIBG</v>
          </cell>
          <cell r="D36" t="str">
            <v>●</v>
          </cell>
          <cell r="E36" t="str">
            <v>●</v>
          </cell>
          <cell r="G36">
            <v>12018085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12018085</v>
          </cell>
          <cell r="M36">
            <v>171778090.7</v>
          </cell>
        </row>
        <row r="37">
          <cell r="B37" t="str">
            <v>TCHB</v>
          </cell>
          <cell r="C37" t="str">
            <v>TULGAT CHANDMANI BAYAN</v>
          </cell>
          <cell r="D37" t="str">
            <v>●</v>
          </cell>
          <cell r="G37">
            <v>11227492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11227492</v>
          </cell>
          <cell r="M37">
            <v>161689728.6</v>
          </cell>
        </row>
        <row r="38">
          <cell r="B38" t="str">
            <v>DRBR</v>
          </cell>
          <cell r="C38" t="str">
            <v>DARKHAN BROKER</v>
          </cell>
          <cell r="D38" t="str">
            <v>●</v>
          </cell>
          <cell r="E38" t="str">
            <v>●</v>
          </cell>
          <cell r="G38">
            <v>11350183.86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11350183.86</v>
          </cell>
          <cell r="M38">
            <v>151450207.16000003</v>
          </cell>
        </row>
        <row r="39">
          <cell r="B39" t="str">
            <v>CTRL</v>
          </cell>
          <cell r="C39" t="str">
            <v>CENTRAL SECURITIES </v>
          </cell>
          <cell r="D39" t="str">
            <v>●</v>
          </cell>
          <cell r="E39" t="str">
            <v>●</v>
          </cell>
          <cell r="G39">
            <v>8102533.5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8102533.5</v>
          </cell>
          <cell r="M39">
            <v>146365372.65</v>
          </cell>
        </row>
        <row r="40">
          <cell r="B40" t="str">
            <v>DELG</v>
          </cell>
          <cell r="C40" t="str">
            <v>DELGERKHANGAI SECURITIES</v>
          </cell>
          <cell r="D40" t="str">
            <v>●</v>
          </cell>
          <cell r="G40">
            <v>17891743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17891743</v>
          </cell>
          <cell r="M40">
            <v>93849969.31</v>
          </cell>
        </row>
        <row r="41">
          <cell r="B41" t="str">
            <v>UNDR</v>
          </cell>
          <cell r="C41" t="str">
            <v>UNDURKHAAN INVEST</v>
          </cell>
          <cell r="D41" t="str">
            <v>●</v>
          </cell>
          <cell r="G41">
            <v>15719950.9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15719950.9</v>
          </cell>
          <cell r="M41">
            <v>80195026.10000001</v>
          </cell>
        </row>
        <row r="42">
          <cell r="B42" t="str">
            <v>HUN</v>
          </cell>
          <cell r="C42" t="str">
            <v>HUNNU EMPIRE</v>
          </cell>
          <cell r="D42" t="str">
            <v>●</v>
          </cell>
          <cell r="E42" t="str">
            <v>●</v>
          </cell>
          <cell r="G42">
            <v>11574565.1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11574565.1</v>
          </cell>
          <cell r="M42">
            <v>79917688.85</v>
          </cell>
        </row>
        <row r="43">
          <cell r="B43" t="str">
            <v>ALTN</v>
          </cell>
          <cell r="C43" t="str">
            <v>ALTAN KHOROMSOG</v>
          </cell>
          <cell r="D43" t="str">
            <v>●</v>
          </cell>
          <cell r="G43">
            <v>46174586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46174586</v>
          </cell>
          <cell r="M43">
            <v>70254555</v>
          </cell>
        </row>
        <row r="44">
          <cell r="B44" t="str">
            <v>MERG</v>
          </cell>
          <cell r="C44" t="str">
            <v>MERGEN SANAA</v>
          </cell>
          <cell r="D44" t="str">
            <v>●</v>
          </cell>
          <cell r="G44">
            <v>6013289.18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6013289.18</v>
          </cell>
          <cell r="M44">
            <v>61104641.47</v>
          </cell>
        </row>
        <row r="45">
          <cell r="B45" t="str">
            <v>MICC</v>
          </cell>
          <cell r="C45" t="str">
            <v>MICC</v>
          </cell>
          <cell r="D45" t="str">
            <v>●</v>
          </cell>
          <cell r="G45">
            <v>47765455.5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47765455.5</v>
          </cell>
          <cell r="M45">
            <v>48989148.5</v>
          </cell>
        </row>
        <row r="46">
          <cell r="B46" t="str">
            <v>BULG</v>
          </cell>
          <cell r="C46" t="str">
            <v>BULGAN BROKER</v>
          </cell>
          <cell r="D46" t="str">
            <v>●</v>
          </cell>
          <cell r="G46">
            <v>4192690</v>
          </cell>
          <cell r="H46">
            <v>0</v>
          </cell>
          <cell r="I46">
            <v>0</v>
          </cell>
          <cell r="J46">
            <v>0</v>
          </cell>
          <cell r="L46">
            <v>4192690</v>
          </cell>
          <cell r="M46">
            <v>48976263.3</v>
          </cell>
        </row>
        <row r="47">
          <cell r="B47" t="str">
            <v>ZGB</v>
          </cell>
          <cell r="C47" t="str">
            <v>ZGB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1760000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1760000</v>
          </cell>
          <cell r="M47">
            <v>47898334.4</v>
          </cell>
        </row>
        <row r="48">
          <cell r="B48" t="str">
            <v>LFTI</v>
          </cell>
          <cell r="C48" t="str">
            <v>LIFETIME INVESTMENT</v>
          </cell>
          <cell r="D48" t="str">
            <v>●</v>
          </cell>
          <cell r="G48">
            <v>672429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672429</v>
          </cell>
          <cell r="M48">
            <v>46480266.9</v>
          </cell>
        </row>
        <row r="49">
          <cell r="B49" t="str">
            <v>MSDQ</v>
          </cell>
          <cell r="C49" t="str">
            <v>MASDAQ</v>
          </cell>
          <cell r="D49" t="str">
            <v>●</v>
          </cell>
          <cell r="G49">
            <v>2483564.5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2483564.5</v>
          </cell>
          <cell r="M49">
            <v>45892921.78</v>
          </cell>
        </row>
        <row r="50">
          <cell r="B50" t="str">
            <v>ARGB</v>
          </cell>
          <cell r="C50" t="str">
            <v>ARGAI BEST</v>
          </cell>
          <cell r="D50" t="str">
            <v>●</v>
          </cell>
          <cell r="G50">
            <v>570900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570900</v>
          </cell>
          <cell r="M50">
            <v>43358538.06</v>
          </cell>
        </row>
        <row r="51">
          <cell r="B51" t="str">
            <v>SECP</v>
          </cell>
          <cell r="C51" t="str">
            <v>SECAP</v>
          </cell>
          <cell r="D51" t="str">
            <v>●</v>
          </cell>
          <cell r="E51" t="str">
            <v>●</v>
          </cell>
          <cell r="G51">
            <v>18018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18018</v>
          </cell>
          <cell r="M51">
            <v>40570808</v>
          </cell>
        </row>
        <row r="52">
          <cell r="B52" t="str">
            <v>SANR</v>
          </cell>
          <cell r="C52" t="str">
            <v>SANAR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4518132.1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4518132.1</v>
          </cell>
          <cell r="M52">
            <v>40162863.2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G53">
            <v>9320447.5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9320447.5</v>
          </cell>
          <cell r="M53">
            <v>27027740.8</v>
          </cell>
        </row>
        <row r="54">
          <cell r="B54" t="str">
            <v>SILS</v>
          </cell>
          <cell r="C54" t="str">
            <v>SILVER LIGHT SECURITIES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22123180</v>
          </cell>
        </row>
        <row r="55">
          <cell r="B55" t="str">
            <v>BLAC</v>
          </cell>
          <cell r="C55" t="str">
            <v>BLACKSTONE INTERNATIONAL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13805200</v>
          </cell>
        </row>
        <row r="56">
          <cell r="B56" t="str">
            <v>NSEC</v>
          </cell>
          <cell r="C56" t="str">
            <v>NATIONAL SECURITIES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3841577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3841577</v>
          </cell>
          <cell r="M56">
            <v>11754057.5</v>
          </cell>
        </row>
        <row r="57">
          <cell r="B57" t="str">
            <v>ECM</v>
          </cell>
          <cell r="C57" t="str">
            <v>EURASIA CAPITAL HOLDING</v>
          </cell>
          <cell r="D57" t="str">
            <v>●</v>
          </cell>
          <cell r="G57">
            <v>427037.2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427037.2</v>
          </cell>
          <cell r="M57">
            <v>10946403.2</v>
          </cell>
        </row>
        <row r="58">
          <cell r="B58" t="str">
            <v>FCX</v>
          </cell>
          <cell r="C58" t="str">
            <v>FCX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8769800</v>
          </cell>
        </row>
        <row r="59">
          <cell r="B59" t="str">
            <v>GATR</v>
          </cell>
          <cell r="C59" t="str">
            <v>GATSUURT TRADE</v>
          </cell>
          <cell r="D59" t="str">
            <v>●</v>
          </cell>
          <cell r="E59" t="str">
            <v>●</v>
          </cell>
          <cell r="G59">
            <v>4571050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4571050</v>
          </cell>
          <cell r="M59">
            <v>8614288.4</v>
          </cell>
        </row>
        <row r="60">
          <cell r="B60" t="str">
            <v>APS</v>
          </cell>
          <cell r="C60" t="str">
            <v>ASIA PACIFIC SECURITIES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97485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97485</v>
          </cell>
          <cell r="M60">
            <v>4854048.55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3970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3970</v>
          </cell>
          <cell r="M61">
            <v>203970</v>
          </cell>
        </row>
        <row r="62">
          <cell r="B62" t="str">
            <v>INVC</v>
          </cell>
          <cell r="C62" t="str">
            <v>INVESCORE CAPITAL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910</v>
          </cell>
        </row>
        <row r="63">
          <cell r="B63" t="str">
            <v>MONG</v>
          </cell>
          <cell r="C63" t="str">
            <v>MONGOL SECURITIES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CAPM</v>
          </cell>
          <cell r="C64" t="str">
            <v>CAPITAL MARKET CORPORATION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ACE</v>
          </cell>
          <cell r="C65" t="str">
            <v>ACE AND T CAPITAL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DCF</v>
          </cell>
          <cell r="C66" t="str">
            <v>DCF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4009507337.9199996</v>
          </cell>
          <cell r="H67">
            <v>1989151360</v>
          </cell>
          <cell r="I67">
            <v>0</v>
          </cell>
          <cell r="J67">
            <v>0</v>
          </cell>
          <cell r="K67">
            <v>0</v>
          </cell>
          <cell r="L67">
            <v>5998658697.920001</v>
          </cell>
          <cell r="M67">
            <v>94551504198.19997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2"/>
  <sheetViews>
    <sheetView tabSelected="1" view="pageBreakPreview" zoomScale="70" zoomScaleSheetLayoutView="70" workbookViewId="0" topLeftCell="A1">
      <pane xSplit="3" ySplit="15" topLeftCell="E16" activePane="bottomRight" state="frozen"/>
      <selection pane="topRight" activeCell="D1" sqref="D1"/>
      <selection pane="bottomLeft" activeCell="A16" sqref="A16"/>
      <selection pane="bottomRight" activeCell="A28" sqref="A28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71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VLOOKUP(B16,'[3]Brokers'!$B$9:$I$69,7,0)</f>
        <v>2434054399.19</v>
      </c>
      <c r="H16" s="15">
        <f>VLOOKUP(B16,'[3]Brokers'!$B$9:$X$69,22,0)</f>
        <v>0</v>
      </c>
      <c r="I16" s="15">
        <f>VLOOKUP(B16,'[3]Brokers'!$B$9:$R$69,17,0)</f>
        <v>0</v>
      </c>
      <c r="J16" s="15">
        <f>VLOOKUP(B16,'[3]Brokers'!$B$9:$M$69,12,0)</f>
        <v>15368067050</v>
      </c>
      <c r="K16" s="15">
        <v>0</v>
      </c>
      <c r="L16" s="15">
        <f>K16+J16+I16+H16+G16</f>
        <v>17802121449.19</v>
      </c>
      <c r="M16" s="30">
        <f>VLOOKUP(B16,'[4]Sheet1'!$B$16:$M$67,12,0)+L16</f>
        <v>65847496427.64</v>
      </c>
      <c r="N16" s="32">
        <f>M16/$M$67</f>
        <v>0.528845801014624</v>
      </c>
    </row>
    <row r="17" spans="1:14" ht="15">
      <c r="A17" s="11">
        <f>+A16+1</f>
        <v>2</v>
      </c>
      <c r="B17" s="12" t="s">
        <v>6</v>
      </c>
      <c r="C17" s="31" t="str">
        <f>VLOOKUP(B17,'[2]Sheet1'!$B$16:$C$67,2,0)</f>
        <v>MIRAE ASSET SECURITIES MONGOLIA</v>
      </c>
      <c r="D17" s="13" t="s">
        <v>2</v>
      </c>
      <c r="E17" s="13" t="s">
        <v>2</v>
      </c>
      <c r="F17" s="14"/>
      <c r="G17" s="15">
        <f>VLOOKUP(B17,'[3]Brokers'!$B$9:$I$69,7,0)</f>
        <v>577007815.28</v>
      </c>
      <c r="H17" s="15">
        <f>VLOOKUP(B17,'[3]Brokers'!$B$9:$X$69,22,0)</f>
        <v>16239600</v>
      </c>
      <c r="I17" s="15">
        <f>VLOOKUP(B17,'[3]Brokers'!$B$9:$R$69,17,0)</f>
        <v>0</v>
      </c>
      <c r="J17" s="15">
        <f>VLOOKUP(B17,'[3]Brokers'!$B$9:$M$69,12,0)</f>
        <v>75428010</v>
      </c>
      <c r="K17" s="15">
        <v>0</v>
      </c>
      <c r="L17" s="15">
        <f>K17+J17+I17+H17+G17</f>
        <v>668675425.28</v>
      </c>
      <c r="M17" s="30">
        <f>VLOOKUP(B17,'[4]Sheet1'!$B$16:$M$67,12,0)+L17</f>
        <v>9592800328.91</v>
      </c>
      <c r="N17" s="32">
        <f>M17/$M$67</f>
        <v>0.0770433569861022</v>
      </c>
    </row>
    <row r="18" spans="1:14" ht="15">
      <c r="A18" s="11">
        <f aca="true" t="shared" si="0" ref="A18:A66">+A17+1</f>
        <v>3</v>
      </c>
      <c r="B18" s="12" t="s">
        <v>7</v>
      </c>
      <c r="C18" s="31" t="str">
        <f>VLOOKUP(B18,'[2]Sheet1'!$B$16:$C$67,2,0)</f>
        <v>ARD CAPITAL GROUP</v>
      </c>
      <c r="D18" s="13" t="s">
        <v>2</v>
      </c>
      <c r="E18" s="14" t="s">
        <v>2</v>
      </c>
      <c r="F18" s="14" t="s">
        <v>2</v>
      </c>
      <c r="G18" s="15">
        <f>VLOOKUP(B18,'[3]Brokers'!$B$9:$I$69,7,0)</f>
        <v>146065889.72</v>
      </c>
      <c r="H18" s="15">
        <f>VLOOKUP(B18,'[3]Brokers'!$B$9:$X$69,22,0)</f>
        <v>0</v>
      </c>
      <c r="I18" s="15">
        <f>VLOOKUP(B18,'[3]Brokers'!$B$9:$R$69,17,0)</f>
        <v>0</v>
      </c>
      <c r="J18" s="15">
        <f>VLOOKUP(B18,'[3]Brokers'!$B$9:$M$69,12,0)</f>
        <v>33976320</v>
      </c>
      <c r="K18" s="15">
        <v>0</v>
      </c>
      <c r="L18" s="15">
        <f>K18+J18+I18+H18+G18</f>
        <v>180042209.72</v>
      </c>
      <c r="M18" s="30">
        <f>VLOOKUP(B18,'[4]Sheet1'!$B$16:$M$67,12,0)+L18</f>
        <v>9324833663.449999</v>
      </c>
      <c r="N18" s="32">
        <f>M18/$M$67</f>
        <v>0.07489121676014628</v>
      </c>
    </row>
    <row r="19" spans="1:15" s="23" customFormat="1" ht="15">
      <c r="A19" s="11">
        <f t="shared" si="0"/>
        <v>4</v>
      </c>
      <c r="B19" s="12" t="s">
        <v>16</v>
      </c>
      <c r="C19" s="31" t="str">
        <f>VLOOKUP(B19,'[2]Sheet1'!$B$16:$C$67,2,0)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VLOOKUP(B19,'[3]Brokers'!$B$9:$I$69,7,0)</f>
        <v>309513165.07</v>
      </c>
      <c r="H19" s="15">
        <f>VLOOKUP(B19,'[3]Brokers'!$B$9:$X$69,22,0)</f>
        <v>0</v>
      </c>
      <c r="I19" s="15">
        <f>VLOOKUP(B19,'[3]Brokers'!$B$9:$R$69,17,0)</f>
        <v>0</v>
      </c>
      <c r="J19" s="15">
        <f>VLOOKUP(B19,'[3]Brokers'!$B$9:$M$69,12,0)</f>
        <v>310114840</v>
      </c>
      <c r="K19" s="15">
        <v>0</v>
      </c>
      <c r="L19" s="15">
        <f>K19+J19+I19+H19+G19</f>
        <v>619628005.0699999</v>
      </c>
      <c r="M19" s="30">
        <f>VLOOKUP(B19,'[4]Sheet1'!$B$16:$M$67,12,0)+L19</f>
        <v>6353703446.58</v>
      </c>
      <c r="N19" s="32">
        <f>M19/$M$67</f>
        <v>0.05102896193340369</v>
      </c>
      <c r="O19" s="9"/>
    </row>
    <row r="20" spans="1:14" ht="15">
      <c r="A20" s="11">
        <f t="shared" si="0"/>
        <v>5</v>
      </c>
      <c r="B20" s="12" t="s">
        <v>4</v>
      </c>
      <c r="C20" s="31" t="str">
        <f>VLOOKUP(B20,'[2]Sheet1'!$B$16:$C$67,2,0)</f>
        <v>TENGER CAPITAL</v>
      </c>
      <c r="D20" s="13" t="s">
        <v>2</v>
      </c>
      <c r="E20" s="14"/>
      <c r="F20" s="14" t="s">
        <v>2</v>
      </c>
      <c r="G20" s="15">
        <f>VLOOKUP(B20,'[3]Brokers'!$B$9:$I$69,7,0)</f>
        <v>9054801.8</v>
      </c>
      <c r="H20" s="15">
        <f>VLOOKUP(B20,'[3]Brokers'!$B$9:$X$69,22,0)</f>
        <v>2000000000</v>
      </c>
      <c r="I20" s="15">
        <f>VLOOKUP(B20,'[3]Brokers'!$B$9:$R$69,17,0)</f>
        <v>0</v>
      </c>
      <c r="J20" s="15">
        <f>VLOOKUP(B20,'[3]Brokers'!$B$9:$M$69,12,0)</f>
        <v>3077900</v>
      </c>
      <c r="K20" s="15">
        <v>0</v>
      </c>
      <c r="L20" s="15">
        <f>K20+J20+I20+H20+G20</f>
        <v>2012132701.8</v>
      </c>
      <c r="M20" s="30">
        <f>VLOOKUP(B20,'[4]Sheet1'!$B$16:$M$67,12,0)+L20</f>
        <v>6032256355.940001</v>
      </c>
      <c r="N20" s="32">
        <f>M20/$M$67</f>
        <v>0.04844730046780583</v>
      </c>
    </row>
    <row r="21" spans="1:14" ht="15">
      <c r="A21" s="11">
        <f t="shared" si="0"/>
        <v>6</v>
      </c>
      <c r="B21" s="12" t="s">
        <v>10</v>
      </c>
      <c r="C21" s="31" t="str">
        <f>VLOOKUP(B21,'[2]Sheet1'!$B$16:$C$67,2,0)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VLOOKUP(B21,'[3]Brokers'!$B$9:$I$69,7,0)</f>
        <v>415841947.91</v>
      </c>
      <c r="H21" s="15">
        <f>VLOOKUP(B21,'[3]Brokers'!$B$9:$X$69,22,0)</f>
        <v>0</v>
      </c>
      <c r="I21" s="15">
        <f>VLOOKUP(B21,'[3]Brokers'!$B$9:$R$69,17,0)</f>
        <v>0</v>
      </c>
      <c r="J21" s="15">
        <f>VLOOKUP(B21,'[3]Brokers'!$B$9:$M$69,12,0)</f>
        <v>317289700</v>
      </c>
      <c r="K21" s="15">
        <v>0</v>
      </c>
      <c r="L21" s="15">
        <f>K21+J21+I21+H21+G21</f>
        <v>733131647.9100001</v>
      </c>
      <c r="M21" s="30">
        <f>VLOOKUP(B21,'[4]Sheet1'!$B$16:$M$67,12,0)+L21</f>
        <v>5298979382.94</v>
      </c>
      <c r="N21" s="32">
        <f>M21/$M$67</f>
        <v>0.042558079628895</v>
      </c>
    </row>
    <row r="22" spans="1:14" ht="15">
      <c r="A22" s="11">
        <f t="shared" si="0"/>
        <v>7</v>
      </c>
      <c r="B22" s="12" t="s">
        <v>1</v>
      </c>
      <c r="C22" s="31" t="str">
        <f>VLOOKUP(B22,'[2]Sheet1'!$B$16:$C$67,2,0)</f>
        <v>BDSEC</v>
      </c>
      <c r="D22" s="13" t="s">
        <v>2</v>
      </c>
      <c r="E22" s="14" t="s">
        <v>2</v>
      </c>
      <c r="F22" s="14" t="s">
        <v>2</v>
      </c>
      <c r="G22" s="15">
        <f>VLOOKUP(B22,'[3]Brokers'!$B$9:$I$69,7,0)</f>
        <v>222528653.66</v>
      </c>
      <c r="H22" s="15">
        <f>VLOOKUP(B22,'[3]Brokers'!$B$9:$X$69,22,0)</f>
        <v>10050000</v>
      </c>
      <c r="I22" s="15">
        <f>VLOOKUP(B22,'[3]Brokers'!$B$9:$R$69,17,0)</f>
        <v>0</v>
      </c>
      <c r="J22" s="15">
        <f>VLOOKUP(B22,'[3]Brokers'!$B$9:$M$69,12,0)</f>
        <v>258507690</v>
      </c>
      <c r="K22" s="15">
        <v>0</v>
      </c>
      <c r="L22" s="15">
        <f>K22+J22+I22+H22+G22</f>
        <v>491086343.65999997</v>
      </c>
      <c r="M22" s="30">
        <f>VLOOKUP(B22,'[4]Sheet1'!$B$16:$M$67,12,0)+L22</f>
        <v>4710614739.3</v>
      </c>
      <c r="N22" s="32">
        <f>M22/$M$67</f>
        <v>0.03783270375076412</v>
      </c>
    </row>
    <row r="23" spans="1:14" ht="15">
      <c r="A23" s="11">
        <f t="shared" si="0"/>
        <v>8</v>
      </c>
      <c r="B23" s="12" t="s">
        <v>35</v>
      </c>
      <c r="C23" s="31" t="str">
        <f>VLOOKUP(B23,'[2]Sheet1'!$B$16:$C$67,2,0)</f>
        <v>APEX CAPITAL</v>
      </c>
      <c r="D23" s="13" t="s">
        <v>2</v>
      </c>
      <c r="E23" s="14"/>
      <c r="F23" s="14"/>
      <c r="G23" s="15">
        <f>VLOOKUP(B23,'[3]Brokers'!$B$9:$I$69,7,0)</f>
        <v>2395976167</v>
      </c>
      <c r="H23" s="15">
        <f>VLOOKUP(B23,'[3]Brokers'!$B$9:$X$69,22,0)</f>
        <v>0</v>
      </c>
      <c r="I23" s="15">
        <f>VLOOKUP(B23,'[3]Brokers'!$B$9:$R$69,17,0)</f>
        <v>0</v>
      </c>
      <c r="J23" s="15">
        <f>VLOOKUP(B23,'[3]Brokers'!$B$9:$M$69,12,0)</f>
        <v>25708480</v>
      </c>
      <c r="K23" s="15">
        <v>0</v>
      </c>
      <c r="L23" s="15">
        <f>K23+J23+I23+H23+G23</f>
        <v>2421684647</v>
      </c>
      <c r="M23" s="30">
        <f>VLOOKUP(B23,'[4]Sheet1'!$B$16:$M$67,12,0)+L23</f>
        <v>3153807197.2799997</v>
      </c>
      <c r="N23" s="32">
        <f>M23/$M$67</f>
        <v>0.025329401784076378</v>
      </c>
    </row>
    <row r="24" spans="1:15" ht="15">
      <c r="A24" s="11">
        <f t="shared" si="0"/>
        <v>9</v>
      </c>
      <c r="B24" s="12" t="s">
        <v>17</v>
      </c>
      <c r="C24" s="31" t="str">
        <f>VLOOKUP(B24,'[2]Sheet1'!$B$16:$C$67,2,0)</f>
        <v>LIFETIME INVESTMENT</v>
      </c>
      <c r="D24" s="13" t="s">
        <v>2</v>
      </c>
      <c r="E24" s="14"/>
      <c r="F24" s="14"/>
      <c r="G24" s="15">
        <f>VLOOKUP(B24,'[3]Brokers'!$B$9:$I$69,7,0)</f>
        <v>2246582832.01</v>
      </c>
      <c r="H24" s="15">
        <f>VLOOKUP(B24,'[3]Brokers'!$B$9:$X$69,22,0)</f>
        <v>0</v>
      </c>
      <c r="I24" s="15">
        <f>VLOOKUP(B24,'[3]Brokers'!$B$9:$R$69,17,0)</f>
        <v>0</v>
      </c>
      <c r="J24" s="15">
        <f>VLOOKUP(B24,'[3]Brokers'!$B$9:$M$69,12,0)</f>
        <v>18518360</v>
      </c>
      <c r="K24" s="15">
        <v>0</v>
      </c>
      <c r="L24" s="15">
        <f>K24+J24+I24+H24+G24</f>
        <v>2265101192.01</v>
      </c>
      <c r="M24" s="30">
        <f>VLOOKUP(B24,'[4]Sheet1'!$B$16:$M$67,12,0)+L24</f>
        <v>2311581458.9100003</v>
      </c>
      <c r="N24" s="32">
        <f>M24/$M$67</f>
        <v>0.018565172779062118</v>
      </c>
      <c r="O24" s="1"/>
    </row>
    <row r="25" spans="1:14" ht="15">
      <c r="A25" s="11">
        <f t="shared" si="0"/>
        <v>10</v>
      </c>
      <c r="B25" s="12" t="s">
        <v>9</v>
      </c>
      <c r="C25" s="31" t="str">
        <f>VLOOKUP(B25,'[2]Sheet1'!$B$16:$C$67,2,0)</f>
        <v>STANDART INVESTMENT</v>
      </c>
      <c r="D25" s="13" t="s">
        <v>2</v>
      </c>
      <c r="E25" s="14" t="s">
        <v>2</v>
      </c>
      <c r="F25" s="14" t="s">
        <v>2</v>
      </c>
      <c r="G25" s="15">
        <f>VLOOKUP(B25,'[3]Brokers'!$B$9:$I$69,7,0)</f>
        <v>289487870.51</v>
      </c>
      <c r="H25" s="15">
        <f>VLOOKUP(B25,'[3]Brokers'!$B$9:$X$69,22,0)</f>
        <v>0</v>
      </c>
      <c r="I25" s="15">
        <f>VLOOKUP(B25,'[3]Brokers'!$B$9:$R$69,17,0)</f>
        <v>0</v>
      </c>
      <c r="J25" s="15">
        <f>VLOOKUP(B25,'[3]Brokers'!$B$9:$M$69,12,0)</f>
        <v>126846930</v>
      </c>
      <c r="K25" s="15">
        <v>0</v>
      </c>
      <c r="L25" s="15">
        <f>K25+J25+I25+H25+G25</f>
        <v>416334800.51</v>
      </c>
      <c r="M25" s="30">
        <f>VLOOKUP(B25,'[4]Sheet1'!$B$16:$M$67,12,0)+L25</f>
        <v>2231626875.88</v>
      </c>
      <c r="N25" s="32">
        <f>M25/$M$67</f>
        <v>0.01792302770443872</v>
      </c>
    </row>
    <row r="26" spans="1:14" ht="15">
      <c r="A26" s="11">
        <f t="shared" si="0"/>
        <v>11</v>
      </c>
      <c r="B26" s="12" t="s">
        <v>8</v>
      </c>
      <c r="C26" s="31" t="str">
        <f>VLOOKUP(B26,'[2]Sheet1'!$B$16:$C$67,2,0)</f>
        <v>TDB CAPITAL</v>
      </c>
      <c r="D26" s="13" t="s">
        <v>2</v>
      </c>
      <c r="E26" s="14" t="s">
        <v>2</v>
      </c>
      <c r="F26" s="14"/>
      <c r="G26" s="15">
        <f>VLOOKUP(B26,'[3]Brokers'!$B$9:$I$69,7,0)</f>
        <v>319562227.75</v>
      </c>
      <c r="H26" s="15">
        <f>VLOOKUP(B26,'[3]Brokers'!$B$9:$X$69,22,0)</f>
        <v>0</v>
      </c>
      <c r="I26" s="15">
        <f>VLOOKUP(B26,'[3]Brokers'!$B$9:$R$69,17,0)</f>
        <v>0</v>
      </c>
      <c r="J26" s="15">
        <f>VLOOKUP(B26,'[3]Brokers'!$B$9:$M$69,12,0)</f>
        <v>143223920</v>
      </c>
      <c r="K26" s="15">
        <v>0</v>
      </c>
      <c r="L26" s="15">
        <f>K26+J26+I26+H26+G26</f>
        <v>462786147.75</v>
      </c>
      <c r="M26" s="30">
        <f>VLOOKUP(B26,'[4]Sheet1'!$B$16:$M$67,12,0)+L26</f>
        <v>2116864406.6599998</v>
      </c>
      <c r="N26" s="32">
        <f>M26/$M$67</f>
        <v>0.01700132751454978</v>
      </c>
    </row>
    <row r="27" spans="1:14" ht="15">
      <c r="A27" s="11">
        <f t="shared" si="0"/>
        <v>12</v>
      </c>
      <c r="B27" s="12" t="s">
        <v>3</v>
      </c>
      <c r="C27" s="31" t="str">
        <f>VLOOKUP(B27,'[2]Sheet1'!$B$16:$C$67,2,0)</f>
        <v>NOVEL INVESTMENT</v>
      </c>
      <c r="D27" s="13" t="s">
        <v>2</v>
      </c>
      <c r="E27" s="14" t="s">
        <v>2</v>
      </c>
      <c r="F27" s="14"/>
      <c r="G27" s="15">
        <f>VLOOKUP(B27,'[3]Brokers'!$B$9:$I$69,7,0)</f>
        <v>55206444.72</v>
      </c>
      <c r="H27" s="15">
        <f>VLOOKUP(B27,'[3]Brokers'!$B$9:$X$69,22,0)</f>
        <v>16440840</v>
      </c>
      <c r="I27" s="15">
        <f>VLOOKUP(B27,'[3]Brokers'!$B$9:$R$69,17,0)</f>
        <v>0</v>
      </c>
      <c r="J27" s="15">
        <f>VLOOKUP(B27,'[3]Brokers'!$B$9:$M$69,12,0)</f>
        <v>40311880</v>
      </c>
      <c r="K27" s="15">
        <v>0</v>
      </c>
      <c r="L27" s="15">
        <f>K27+J27+I27+H27+G27</f>
        <v>111959164.72</v>
      </c>
      <c r="M27" s="30">
        <f>VLOOKUP(B27,'[4]Sheet1'!$B$16:$M$67,12,0)+L27</f>
        <v>1778369960.66</v>
      </c>
      <c r="N27" s="32">
        <f>M27/$M$67</f>
        <v>0.01428275238040497</v>
      </c>
    </row>
    <row r="28" spans="1:14" ht="15">
      <c r="A28" s="11">
        <f t="shared" si="0"/>
        <v>13</v>
      </c>
      <c r="B28" s="12" t="s">
        <v>11</v>
      </c>
      <c r="C28" s="31" t="str">
        <f>VLOOKUP(B28,'[2]Sheet1'!$B$16:$C$67,2,0)</f>
        <v>GAULI</v>
      </c>
      <c r="D28" s="13" t="s">
        <v>2</v>
      </c>
      <c r="E28" s="14"/>
      <c r="F28" s="14"/>
      <c r="G28" s="15">
        <f>VLOOKUP(B28,'[3]Brokers'!$B$9:$I$69,7,0)</f>
        <v>203995257.15</v>
      </c>
      <c r="H28" s="15">
        <f>VLOOKUP(B28,'[3]Brokers'!$B$9:$X$69,22,0)</f>
        <v>15600000</v>
      </c>
      <c r="I28" s="15">
        <f>VLOOKUP(B28,'[3]Brokers'!$B$9:$R$69,17,0)</f>
        <v>0</v>
      </c>
      <c r="J28" s="15">
        <f>VLOOKUP(B28,'[3]Brokers'!$B$9:$M$69,12,0)</f>
        <v>63589750</v>
      </c>
      <c r="K28" s="15">
        <v>0</v>
      </c>
      <c r="L28" s="15">
        <f>K28+J28+I28+H28+G28</f>
        <v>283185007.15</v>
      </c>
      <c r="M28" s="30">
        <f>VLOOKUP(B28,'[4]Sheet1'!$B$16:$M$67,12,0)+L28</f>
        <v>905870054.91</v>
      </c>
      <c r="N28" s="32">
        <f>M28/$M$67</f>
        <v>0.0072753802466960435</v>
      </c>
    </row>
    <row r="29" spans="1:14" ht="15">
      <c r="A29" s="11">
        <f t="shared" si="0"/>
        <v>14</v>
      </c>
      <c r="B29" s="12" t="s">
        <v>36</v>
      </c>
      <c r="C29" s="31" t="str">
        <f>VLOOKUP(B29,'[2]Sheet1'!$B$16:$C$67,2,0)</f>
        <v>MASDAQ</v>
      </c>
      <c r="D29" s="13" t="s">
        <v>2</v>
      </c>
      <c r="E29" s="14"/>
      <c r="F29" s="14"/>
      <c r="G29" s="15">
        <f>VLOOKUP(B29,'[3]Brokers'!$B$9:$I$69,7,0)</f>
        <v>532678088</v>
      </c>
      <c r="H29" s="15">
        <f>VLOOKUP(B29,'[3]Brokers'!$B$9:$X$69,22,0)</f>
        <v>0</v>
      </c>
      <c r="I29" s="15">
        <f>VLOOKUP(B29,'[3]Brokers'!$B$9:$R$69,17,0)</f>
        <v>0</v>
      </c>
      <c r="J29" s="15">
        <f>VLOOKUP(B29,'[3]Brokers'!$B$9:$M$69,12,0)</f>
        <v>9288370</v>
      </c>
      <c r="K29" s="15">
        <v>0</v>
      </c>
      <c r="L29" s="15">
        <f>K29+J29+I29+H29+G29</f>
        <v>541966458</v>
      </c>
      <c r="M29" s="30">
        <f>VLOOKUP(B29,'[4]Sheet1'!$B$16:$M$67,12,0)+L29</f>
        <v>587859379.78</v>
      </c>
      <c r="N29" s="32">
        <f>M29/$M$67</f>
        <v>0.004721317915637821</v>
      </c>
    </row>
    <row r="30" spans="1:14" ht="15">
      <c r="A30" s="11">
        <f t="shared" si="0"/>
        <v>15</v>
      </c>
      <c r="B30" s="12" t="s">
        <v>43</v>
      </c>
      <c r="C30" s="31" t="str">
        <f>VLOOKUP(B30,'[2]Sheet1'!$B$16:$C$67,2,0)</f>
        <v>GOODSEC</v>
      </c>
      <c r="D30" s="13" t="s">
        <v>2</v>
      </c>
      <c r="E30" s="14"/>
      <c r="F30" s="14"/>
      <c r="G30" s="15">
        <f>VLOOKUP(B30,'[3]Brokers'!$B$9:$I$69,7,0)</f>
        <v>35486934.18</v>
      </c>
      <c r="H30" s="15">
        <f>VLOOKUP(B30,'[3]Brokers'!$B$9:$X$69,22,0)</f>
        <v>0</v>
      </c>
      <c r="I30" s="15">
        <f>VLOOKUP(B30,'[3]Brokers'!$B$9:$R$69,17,0)</f>
        <v>0</v>
      </c>
      <c r="J30" s="15">
        <f>VLOOKUP(B30,'[3]Brokers'!$B$9:$M$69,12,0)</f>
        <v>158126010</v>
      </c>
      <c r="K30" s="15">
        <v>0</v>
      </c>
      <c r="L30" s="15">
        <f>K30+J30+I30+H30+G30</f>
        <v>193612944.18</v>
      </c>
      <c r="M30" s="30">
        <f>VLOOKUP(B30,'[4]Sheet1'!$B$16:$M$67,12,0)+L30</f>
        <v>428588615.45</v>
      </c>
      <c r="N30" s="32">
        <f>M30/$M$67</f>
        <v>0.00344215500877058</v>
      </c>
    </row>
    <row r="31" spans="1:14" ht="15">
      <c r="A31" s="11">
        <f t="shared" si="0"/>
        <v>16</v>
      </c>
      <c r="B31" s="12" t="s">
        <v>47</v>
      </c>
      <c r="C31" s="31" t="str">
        <f>VLOOKUP(B31,'[2]Sheet1'!$B$16:$C$67,2,0)</f>
        <v>BATS</v>
      </c>
      <c r="D31" s="13" t="s">
        <v>2</v>
      </c>
      <c r="E31" s="14"/>
      <c r="F31" s="14"/>
      <c r="G31" s="15">
        <f>VLOOKUP(B31,'[3]Brokers'!$B$9:$I$69,7,0)</f>
        <v>66003666.53</v>
      </c>
      <c r="H31" s="15">
        <f>VLOOKUP(B31,'[3]Brokers'!$B$9:$X$69,22,0)</f>
        <v>0</v>
      </c>
      <c r="I31" s="15">
        <f>VLOOKUP(B31,'[3]Brokers'!$B$9:$R$69,17,0)</f>
        <v>0</v>
      </c>
      <c r="J31" s="15">
        <f>VLOOKUP(B31,'[3]Brokers'!$B$9:$M$69,12,0)</f>
        <v>41869870</v>
      </c>
      <c r="K31" s="15">
        <v>0</v>
      </c>
      <c r="L31" s="15">
        <f>K31+J31+I31+H31+G31</f>
        <v>107873536.53</v>
      </c>
      <c r="M31" s="30">
        <f>VLOOKUP(B31,'[4]Sheet1'!$B$16:$M$67,12,0)+L31</f>
        <v>379356244.23</v>
      </c>
      <c r="N31" s="32">
        <f>M31/$M$67</f>
        <v>0.003046751474753131</v>
      </c>
    </row>
    <row r="32" spans="1:15" ht="15">
      <c r="A32" s="11">
        <f t="shared" si="0"/>
        <v>17</v>
      </c>
      <c r="B32" s="12" t="s">
        <v>13</v>
      </c>
      <c r="C32" s="31" t="str">
        <f>VLOOKUP(B32,'[2]Sheet1'!$B$16:$C$67,2,0)</f>
        <v>MONSEC</v>
      </c>
      <c r="D32" s="13" t="s">
        <v>2</v>
      </c>
      <c r="E32" s="14"/>
      <c r="F32" s="14"/>
      <c r="G32" s="15">
        <f>VLOOKUP(B32,'[3]Brokers'!$B$9:$I$69,7,0)</f>
        <v>43752292.04</v>
      </c>
      <c r="H32" s="15">
        <f>VLOOKUP(B32,'[3]Brokers'!$B$9:$X$69,22,0)</f>
        <v>0</v>
      </c>
      <c r="I32" s="15">
        <f>VLOOKUP(B32,'[3]Brokers'!$B$9:$R$69,17,0)</f>
        <v>0</v>
      </c>
      <c r="J32" s="15">
        <f>VLOOKUP(B32,'[3]Brokers'!$B$9:$M$69,12,0)</f>
        <v>14214620</v>
      </c>
      <c r="K32" s="15">
        <v>0</v>
      </c>
      <c r="L32" s="15">
        <f>K32+J32+I32+H32+G32</f>
        <v>57966912.04</v>
      </c>
      <c r="M32" s="30">
        <f>VLOOKUP(B32,'[4]Sheet1'!$B$16:$M$67,12,0)+L32</f>
        <v>345147652.01</v>
      </c>
      <c r="N32" s="32">
        <f>M32/$M$67</f>
        <v>0.002772009512861704</v>
      </c>
      <c r="O32" s="1"/>
    </row>
    <row r="33" spans="1:15" ht="15">
      <c r="A33" s="11">
        <f t="shared" si="0"/>
        <v>18</v>
      </c>
      <c r="B33" s="12" t="s">
        <v>30</v>
      </c>
      <c r="C33" s="31" t="str">
        <f>VLOOKUP(B33,'[2]Sheet1'!$B$16:$C$67,2,0)</f>
        <v>DARKHAN BROKER</v>
      </c>
      <c r="D33" s="13" t="s">
        <v>2</v>
      </c>
      <c r="E33" s="14" t="s">
        <v>2</v>
      </c>
      <c r="F33" s="14"/>
      <c r="G33" s="15">
        <f>VLOOKUP(B33,'[3]Brokers'!$B$9:$I$69,7,0)</f>
        <v>168245099.95</v>
      </c>
      <c r="H33" s="15">
        <f>VLOOKUP(B33,'[3]Brokers'!$B$9:$X$69,22,0)</f>
        <v>0</v>
      </c>
      <c r="I33" s="15">
        <f>VLOOKUP(B33,'[3]Brokers'!$B$9:$R$69,17,0)</f>
        <v>0</v>
      </c>
      <c r="J33" s="15">
        <f>VLOOKUP(B33,'[3]Brokers'!$B$9:$M$69,12,0)</f>
        <v>8215970</v>
      </c>
      <c r="K33" s="15">
        <v>0</v>
      </c>
      <c r="L33" s="15">
        <f>K33+J33+I33+H33+G33</f>
        <v>176461069.95</v>
      </c>
      <c r="M33" s="30">
        <f>VLOOKUP(B33,'[4]Sheet1'!$B$16:$M$67,12,0)+L33</f>
        <v>327911277.11</v>
      </c>
      <c r="N33" s="32">
        <f>M33/$M$67</f>
        <v>0.0026335777578959585</v>
      </c>
      <c r="O33" s="1"/>
    </row>
    <row r="34" spans="1:15" ht="15">
      <c r="A34" s="11">
        <f t="shared" si="0"/>
        <v>19</v>
      </c>
      <c r="B34" s="12" t="s">
        <v>19</v>
      </c>
      <c r="C34" s="31" t="str">
        <f>VLOOKUP(B34,'[2]Sheet1'!$B$16:$C$67,2,0)</f>
        <v>ZERGED</v>
      </c>
      <c r="D34" s="13" t="s">
        <v>2</v>
      </c>
      <c r="E34" s="14"/>
      <c r="F34" s="14"/>
      <c r="G34" s="15">
        <f>VLOOKUP(B34,'[3]Brokers'!$B$9:$I$69,7,0)</f>
        <v>45898768.07</v>
      </c>
      <c r="H34" s="15">
        <f>VLOOKUP(B34,'[3]Brokers'!$B$9:$X$69,22,0)</f>
        <v>0</v>
      </c>
      <c r="I34" s="15">
        <f>VLOOKUP(B34,'[3]Brokers'!$B$9:$R$69,17,0)</f>
        <v>0</v>
      </c>
      <c r="J34" s="15">
        <f>VLOOKUP(B34,'[3]Brokers'!$B$9:$M$69,12,0)</f>
        <v>28322490</v>
      </c>
      <c r="K34" s="15">
        <v>0</v>
      </c>
      <c r="L34" s="15">
        <f>K34+J34+I34+H34+G34</f>
        <v>74221258.07</v>
      </c>
      <c r="M34" s="30">
        <f>VLOOKUP(B34,'[4]Sheet1'!$B$16:$M$67,12,0)+L34</f>
        <v>314723205.15</v>
      </c>
      <c r="N34" s="32">
        <f>M34/$M$67</f>
        <v>0.0025276594336178446</v>
      </c>
      <c r="O34" s="1"/>
    </row>
    <row r="35" spans="1:15" ht="15">
      <c r="A35" s="11">
        <f t="shared" si="0"/>
        <v>20</v>
      </c>
      <c r="B35" s="12" t="s">
        <v>34</v>
      </c>
      <c r="C35" s="31" t="str">
        <f>VLOOKUP(B35,'[2]Sheet1'!$B$16:$C$67,2,0)</f>
        <v>GRANDDEVELOPMENT</v>
      </c>
      <c r="D35" s="13" t="s">
        <v>2</v>
      </c>
      <c r="E35" s="14"/>
      <c r="F35" s="14"/>
      <c r="G35" s="15">
        <f>VLOOKUP(B35,'[3]Brokers'!$B$9:$I$69,7,0)</f>
        <v>93399</v>
      </c>
      <c r="H35" s="15">
        <f>VLOOKUP(B35,'[3]Brokers'!$B$9:$X$69,22,0)</f>
        <v>0</v>
      </c>
      <c r="I35" s="15">
        <f>VLOOKUP(B35,'[3]Brokers'!$B$9:$R$69,17,0)</f>
        <v>0</v>
      </c>
      <c r="J35" s="15">
        <f>VLOOKUP(B35,'[3]Brokers'!$B$9:$M$69,12,0)</f>
        <v>5726770</v>
      </c>
      <c r="K35" s="15">
        <v>0</v>
      </c>
      <c r="L35" s="15">
        <f>K35+J35+I35+H35+G35</f>
        <v>5820169</v>
      </c>
      <c r="M35" s="30">
        <f>VLOOKUP(B35,'[4]Sheet1'!$B$16:$M$67,12,0)+L35</f>
        <v>266322179.15</v>
      </c>
      <c r="N35" s="32">
        <f>M35/$M$67</f>
        <v>0.0021389327431045936</v>
      </c>
      <c r="O35" s="1"/>
    </row>
    <row r="36" spans="1:15" ht="15">
      <c r="A36" s="11">
        <f t="shared" si="0"/>
        <v>21</v>
      </c>
      <c r="B36" s="12" t="s">
        <v>21</v>
      </c>
      <c r="C36" s="31" t="str">
        <f>VLOOKUP(B36,'[2]Sheet1'!$B$16:$C$67,2,0)</f>
        <v>BLOOMSBURY SECURITIES</v>
      </c>
      <c r="D36" s="13" t="s">
        <v>2</v>
      </c>
      <c r="E36" s="14"/>
      <c r="F36" s="14"/>
      <c r="G36" s="15">
        <f>VLOOKUP(B36,'[3]Brokers'!$B$9:$I$69,7,0)</f>
        <v>16365521.82</v>
      </c>
      <c r="H36" s="15">
        <f>VLOOKUP(B36,'[3]Brokers'!$B$9:$X$69,22,0)</f>
        <v>0</v>
      </c>
      <c r="I36" s="15">
        <f>VLOOKUP(B36,'[3]Brokers'!$B$9:$R$69,17,0)</f>
        <v>0</v>
      </c>
      <c r="J36" s="15">
        <f>VLOOKUP(B36,'[3]Brokers'!$B$9:$M$69,12,0)</f>
        <v>0</v>
      </c>
      <c r="K36" s="15">
        <v>0</v>
      </c>
      <c r="L36" s="15">
        <f>K36+J36+I36+H36+G36</f>
        <v>16365521.82</v>
      </c>
      <c r="M36" s="30">
        <f>VLOOKUP(B36,'[4]Sheet1'!$B$16:$M$67,12,0)+L36</f>
        <v>247785403.26999998</v>
      </c>
      <c r="N36" s="32">
        <f>M36/$M$67</f>
        <v>0.0019900569828961573</v>
      </c>
      <c r="O36" s="1"/>
    </row>
    <row r="37" spans="1:15" ht="15">
      <c r="A37" s="11">
        <f t="shared" si="0"/>
        <v>22</v>
      </c>
      <c r="B37" s="12" t="s">
        <v>23</v>
      </c>
      <c r="C37" s="31" t="str">
        <f>VLOOKUP(B37,'[2]Sheet1'!$B$16:$C$67,2,0)</f>
        <v>TAVAN BOGD</v>
      </c>
      <c r="D37" s="13" t="s">
        <v>2</v>
      </c>
      <c r="E37" s="14"/>
      <c r="F37" s="14"/>
      <c r="G37" s="15">
        <f>VLOOKUP(B37,'[3]Brokers'!$B$9:$I$69,7,0)</f>
        <v>32531487.8</v>
      </c>
      <c r="H37" s="15">
        <f>VLOOKUP(B37,'[3]Brokers'!$B$9:$X$69,22,0)</f>
        <v>0</v>
      </c>
      <c r="I37" s="15">
        <f>VLOOKUP(B37,'[3]Brokers'!$B$9:$R$69,17,0)</f>
        <v>0</v>
      </c>
      <c r="J37" s="15">
        <f>VLOOKUP(B37,'[3]Brokers'!$B$9:$M$69,12,0)</f>
        <v>2545410</v>
      </c>
      <c r="K37" s="15">
        <v>0</v>
      </c>
      <c r="L37" s="15">
        <f>K37+J37+I37+H37+G37</f>
        <v>35076897.8</v>
      </c>
      <c r="M37" s="30">
        <f>VLOOKUP(B37,'[4]Sheet1'!$B$16:$M$67,12,0)+L37</f>
        <v>233858769.8</v>
      </c>
      <c r="N37" s="32">
        <f>M37/$M$67</f>
        <v>0.0018782069956916679</v>
      </c>
      <c r="O37" s="1"/>
    </row>
    <row r="38" spans="1:15" ht="15">
      <c r="A38" s="11">
        <f t="shared" si="0"/>
        <v>23</v>
      </c>
      <c r="B38" s="12" t="s">
        <v>25</v>
      </c>
      <c r="C38" s="31" t="str">
        <f>VLOOKUP(B38,'[2]Sheet1'!$B$16:$C$67,2,0)</f>
        <v>TULGAT CHANDMANI BAYAN</v>
      </c>
      <c r="D38" s="13" t="s">
        <v>2</v>
      </c>
      <c r="E38" s="14"/>
      <c r="F38" s="14"/>
      <c r="G38" s="15">
        <f>VLOOKUP(B38,'[3]Brokers'!$B$9:$I$69,7,0)</f>
        <v>43754237.629999995</v>
      </c>
      <c r="H38" s="15">
        <f>VLOOKUP(B38,'[3]Brokers'!$B$9:$X$69,22,0)</f>
        <v>0</v>
      </c>
      <c r="I38" s="15">
        <f>VLOOKUP(B38,'[3]Brokers'!$B$9:$R$69,17,0)</f>
        <v>0</v>
      </c>
      <c r="J38" s="15">
        <f>VLOOKUP(B38,'[3]Brokers'!$B$9:$M$69,12,0)</f>
        <v>1023120</v>
      </c>
      <c r="K38" s="15">
        <v>0</v>
      </c>
      <c r="L38" s="15">
        <f>K38+J38+I38+H38+G38</f>
        <v>44777357.629999995</v>
      </c>
      <c r="M38" s="30">
        <f>VLOOKUP(B38,'[4]Sheet1'!$B$16:$M$67,12,0)+L38</f>
        <v>206467086.23</v>
      </c>
      <c r="N38" s="32">
        <f>M38/$M$67</f>
        <v>0.001658214169470333</v>
      </c>
      <c r="O38" s="1"/>
    </row>
    <row r="39" spans="1:15" ht="15">
      <c r="A39" s="11">
        <f t="shared" si="0"/>
        <v>24</v>
      </c>
      <c r="B39" s="12" t="s">
        <v>37</v>
      </c>
      <c r="C39" s="31" t="str">
        <f>VLOOKUP(B39,'[2]Sheet1'!$B$16:$C$67,2,0)</f>
        <v>GENDEX</v>
      </c>
      <c r="D39" s="13" t="s">
        <v>2</v>
      </c>
      <c r="E39" s="14"/>
      <c r="F39" s="14"/>
      <c r="G39" s="15">
        <f>VLOOKUP(B39,'[3]Brokers'!$B$9:$I$69,7,0)</f>
        <v>1001630</v>
      </c>
      <c r="H39" s="15">
        <f>VLOOKUP(B39,'[3]Brokers'!$B$9:$X$69,22,0)</f>
        <v>0</v>
      </c>
      <c r="I39" s="15">
        <f>VLOOKUP(B39,'[3]Brokers'!$B$9:$R$69,17,0)</f>
        <v>0</v>
      </c>
      <c r="J39" s="15">
        <f>VLOOKUP(B39,'[3]Brokers'!$B$9:$M$69,12,0)</f>
        <v>2410520</v>
      </c>
      <c r="K39" s="15">
        <v>0</v>
      </c>
      <c r="L39" s="15">
        <f>K39+J39+I39+H39+G39</f>
        <v>3412150</v>
      </c>
      <c r="M39" s="30">
        <f>VLOOKUP(B39,'[4]Sheet1'!$B$16:$M$67,12,0)+L39</f>
        <v>198582205.76</v>
      </c>
      <c r="N39" s="32">
        <f>M39/$M$67</f>
        <v>0.001594887753823779</v>
      </c>
      <c r="O39" s="1"/>
    </row>
    <row r="40" spans="1:15" ht="15">
      <c r="A40" s="11">
        <f t="shared" si="0"/>
        <v>25</v>
      </c>
      <c r="B40" s="12" t="s">
        <v>12</v>
      </c>
      <c r="C40" s="31" t="str">
        <f>VLOOKUP(B40,'[2]Sheet1'!$B$16:$C$67,2,0)</f>
        <v>MIBG</v>
      </c>
      <c r="D40" s="13" t="s">
        <v>2</v>
      </c>
      <c r="E40" s="14" t="s">
        <v>2</v>
      </c>
      <c r="F40" s="14"/>
      <c r="G40" s="15">
        <f>VLOOKUP(B40,'[3]Brokers'!$B$9:$I$69,7,0)</f>
        <v>0</v>
      </c>
      <c r="H40" s="15">
        <f>VLOOKUP(B40,'[3]Brokers'!$B$9:$X$69,22,0)</f>
        <v>0</v>
      </c>
      <c r="I40" s="15">
        <f>VLOOKUP(B40,'[3]Brokers'!$B$9:$R$69,17,0)</f>
        <v>0</v>
      </c>
      <c r="J40" s="15">
        <f>VLOOKUP(B40,'[3]Brokers'!$B$9:$M$69,12,0)</f>
        <v>4037530</v>
      </c>
      <c r="K40" s="15">
        <v>0</v>
      </c>
      <c r="L40" s="15">
        <f>K40+J40+I40+H40+G40</f>
        <v>4037530</v>
      </c>
      <c r="M40" s="30">
        <f>VLOOKUP(B40,'[4]Sheet1'!$B$16:$M$67,12,0)+L40</f>
        <v>175815620.7</v>
      </c>
      <c r="N40" s="32">
        <f>M40/$M$67</f>
        <v>0.001412040818623227</v>
      </c>
      <c r="O40" s="1"/>
    </row>
    <row r="41" spans="1:15" ht="15">
      <c r="A41" s="11">
        <f t="shared" si="0"/>
        <v>26</v>
      </c>
      <c r="B41" s="12" t="s">
        <v>69</v>
      </c>
      <c r="C41" s="31" t="str">
        <f>VLOOKUP(B41,'[2]Sheet1'!$B$16:$C$67,2,0)</f>
        <v xml:space="preserve">CENTRAL SECURITIES </v>
      </c>
      <c r="D41" s="13" t="s">
        <v>2</v>
      </c>
      <c r="E41" s="14" t="s">
        <v>2</v>
      </c>
      <c r="F41" s="14"/>
      <c r="G41" s="15">
        <f>VLOOKUP(B41,'[3]Brokers'!$B$9:$I$69,7,0)</f>
        <v>14769277.9</v>
      </c>
      <c r="H41" s="15">
        <f>VLOOKUP(B41,'[3]Brokers'!$B$9:$X$69,22,0)</f>
        <v>1000000</v>
      </c>
      <c r="I41" s="15">
        <f>VLOOKUP(B41,'[3]Brokers'!$B$9:$R$69,17,0)</f>
        <v>0</v>
      </c>
      <c r="J41" s="15">
        <f>VLOOKUP(B41,'[3]Brokers'!$B$9:$M$69,12,0)</f>
        <v>0</v>
      </c>
      <c r="K41" s="15">
        <v>0</v>
      </c>
      <c r="L41" s="15">
        <f>K41+J41+I41+H41+G41</f>
        <v>15769277.9</v>
      </c>
      <c r="M41" s="30">
        <f>VLOOKUP(B41,'[4]Sheet1'!$B$16:$M$67,12,0)+L41</f>
        <v>162134650.55</v>
      </c>
      <c r="N41" s="32">
        <f>M41/$M$67</f>
        <v>0.001302163845159481</v>
      </c>
      <c r="O41" s="1"/>
    </row>
    <row r="42" spans="1:15" ht="15">
      <c r="A42" s="11">
        <f t="shared" si="0"/>
        <v>27</v>
      </c>
      <c r="B42" s="12" t="s">
        <v>49</v>
      </c>
      <c r="C42" s="31" t="str">
        <f>VLOOKUP(B42,'[2]Sheet1'!$B$16:$C$67,2,0)</f>
        <v>HUNNU EMPIRE</v>
      </c>
      <c r="D42" s="13" t="s">
        <v>2</v>
      </c>
      <c r="E42" s="14" t="s">
        <v>2</v>
      </c>
      <c r="F42" s="14"/>
      <c r="G42" s="15">
        <f>VLOOKUP(B42,'[3]Brokers'!$B$9:$I$69,7,0)</f>
        <v>16389603.46</v>
      </c>
      <c r="H42" s="15">
        <f>VLOOKUP(B42,'[3]Brokers'!$B$9:$X$69,22,0)</f>
        <v>0</v>
      </c>
      <c r="I42" s="15">
        <f>VLOOKUP(B42,'[3]Brokers'!$B$9:$R$69,17,0)</f>
        <v>0</v>
      </c>
      <c r="J42" s="15">
        <f>VLOOKUP(B42,'[3]Brokers'!$B$9:$M$69,12,0)</f>
        <v>40705560</v>
      </c>
      <c r="K42" s="15">
        <v>0</v>
      </c>
      <c r="L42" s="15">
        <f>K42+J42+I42+H42+G42</f>
        <v>57095163.46</v>
      </c>
      <c r="M42" s="30">
        <f>VLOOKUP(B42,'[4]Sheet1'!$B$16:$M$67,12,0)+L42</f>
        <v>137012852.31</v>
      </c>
      <c r="N42" s="32">
        <f>M42/$M$67</f>
        <v>0.0011004013145557532</v>
      </c>
      <c r="O42" s="1"/>
    </row>
    <row r="43" spans="1:15" ht="15">
      <c r="A43" s="11">
        <f t="shared" si="0"/>
        <v>28</v>
      </c>
      <c r="B43" s="12" t="s">
        <v>22</v>
      </c>
      <c r="C43" s="31" t="str">
        <f>VLOOKUP(B43,'[2]Sheet1'!$B$16:$C$67,2,0)</f>
        <v>UNDURKHAAN INVEST</v>
      </c>
      <c r="D43" s="13" t="s">
        <v>2</v>
      </c>
      <c r="E43" s="14"/>
      <c r="F43" s="14"/>
      <c r="G43" s="15">
        <f>VLOOKUP(B43,'[3]Brokers'!$B$9:$I$69,7,0)</f>
        <v>12449933.25</v>
      </c>
      <c r="H43" s="15">
        <f>VLOOKUP(B43,'[3]Brokers'!$B$9:$X$69,22,0)</f>
        <v>0</v>
      </c>
      <c r="I43" s="15">
        <f>VLOOKUP(B43,'[3]Brokers'!$B$9:$R$69,17,0)</f>
        <v>0</v>
      </c>
      <c r="J43" s="15">
        <f>VLOOKUP(B43,'[3]Brokers'!$B$9:$M$69,12,0)</f>
        <v>28238980</v>
      </c>
      <c r="K43" s="15">
        <v>0</v>
      </c>
      <c r="L43" s="15">
        <f>K43+J43+I43+H43+G43</f>
        <v>40688913.25</v>
      </c>
      <c r="M43" s="30">
        <f>VLOOKUP(B43,'[4]Sheet1'!$B$16:$M$67,12,0)+L43</f>
        <v>120883939.35000001</v>
      </c>
      <c r="N43" s="32">
        <f>M43/$M$67</f>
        <v>0.0009708639994476585</v>
      </c>
      <c r="O43" s="1"/>
    </row>
    <row r="44" spans="1:15" ht="15">
      <c r="A44" s="11">
        <f t="shared" si="0"/>
        <v>29</v>
      </c>
      <c r="B44" s="12" t="s">
        <v>18</v>
      </c>
      <c r="C44" s="31" t="str">
        <f>VLOOKUP(B44,'[2]Sheet1'!$B$16:$C$67,2,0)</f>
        <v>DELGERKHANGAI SECURITIES</v>
      </c>
      <c r="D44" s="13" t="s">
        <v>2</v>
      </c>
      <c r="E44" s="14"/>
      <c r="F44" s="14"/>
      <c r="G44" s="15">
        <f>VLOOKUP(B44,'[3]Brokers'!$B$9:$I$69,7,0)</f>
        <v>17738638</v>
      </c>
      <c r="H44" s="15">
        <f>VLOOKUP(B44,'[3]Brokers'!$B$9:$X$69,22,0)</f>
        <v>0</v>
      </c>
      <c r="I44" s="15">
        <f>VLOOKUP(B44,'[3]Brokers'!$B$9:$R$69,17,0)</f>
        <v>0</v>
      </c>
      <c r="J44" s="15">
        <f>VLOOKUP(B44,'[3]Brokers'!$B$9:$M$69,12,0)</f>
        <v>2154740</v>
      </c>
      <c r="K44" s="15">
        <v>0</v>
      </c>
      <c r="L44" s="15">
        <f>K44+J44+I44+H44+G44</f>
        <v>19893378</v>
      </c>
      <c r="M44" s="30">
        <f>VLOOKUP(B44,'[4]Sheet1'!$B$16:$M$67,12,0)+L44</f>
        <v>113743347.31</v>
      </c>
      <c r="N44" s="32">
        <f>M44/$M$67</f>
        <v>0.0009135152417578014</v>
      </c>
      <c r="O44" s="1"/>
    </row>
    <row r="45" spans="1:15" ht="15">
      <c r="A45" s="11">
        <f t="shared" si="0"/>
        <v>30</v>
      </c>
      <c r="B45" s="12" t="s">
        <v>28</v>
      </c>
      <c r="C45" s="31" t="str">
        <f>VLOOKUP(B45,'[2]Sheet1'!$B$16:$C$67,2,0)</f>
        <v>ALTAN KHOROMSOG</v>
      </c>
      <c r="D45" s="13" t="s">
        <v>2</v>
      </c>
      <c r="E45" s="14"/>
      <c r="F45" s="14"/>
      <c r="G45" s="15">
        <f>VLOOKUP(B45,'[3]Brokers'!$B$9:$I$69,7,0)</f>
        <v>0</v>
      </c>
      <c r="H45" s="15">
        <f>VLOOKUP(B45,'[3]Brokers'!$B$9:$X$69,22,0)</f>
        <v>0</v>
      </c>
      <c r="I45" s="15">
        <f>VLOOKUP(B45,'[3]Brokers'!$B$9:$R$69,17,0)</f>
        <v>0</v>
      </c>
      <c r="J45" s="15">
        <f>VLOOKUP(B45,'[3]Brokers'!$B$9:$M$69,12,0)</f>
        <v>0</v>
      </c>
      <c r="K45" s="15">
        <v>0</v>
      </c>
      <c r="L45" s="15">
        <f>K45+J45+I45+H45+G45</f>
        <v>0</v>
      </c>
      <c r="M45" s="30">
        <f>VLOOKUP(B45,'[4]Sheet1'!$B$16:$M$67,12,0)+L45</f>
        <v>70254555</v>
      </c>
      <c r="N45" s="32">
        <f>M45/$M$67</f>
        <v>0.0005642405319802766</v>
      </c>
      <c r="O45" s="1"/>
    </row>
    <row r="46" spans="1:15" ht="15">
      <c r="A46" s="11">
        <f t="shared" si="0"/>
        <v>31</v>
      </c>
      <c r="B46" s="12" t="s">
        <v>32</v>
      </c>
      <c r="C46" s="31" t="str">
        <f>VLOOKUP(B46,'[2]Sheet1'!$B$16:$C$67,2,0)</f>
        <v>MERGEN SANAA</v>
      </c>
      <c r="D46" s="13" t="s">
        <v>2</v>
      </c>
      <c r="E46" s="14"/>
      <c r="F46" s="14"/>
      <c r="G46" s="15">
        <f>VLOOKUP(B46,'[3]Brokers'!$B$9:$I$69,7,0)</f>
        <v>1378751</v>
      </c>
      <c r="H46" s="15">
        <f>VLOOKUP(B46,'[3]Brokers'!$B$9:$X$69,22,0)</f>
        <v>0</v>
      </c>
      <c r="I46" s="15">
        <f>VLOOKUP(B46,'[3]Brokers'!$B$9:$R$69,17,0)</f>
        <v>0</v>
      </c>
      <c r="J46" s="15">
        <f>VLOOKUP(B46,'[3]Brokers'!$B$9:$M$69,12,0)</f>
        <v>2974860</v>
      </c>
      <c r="K46" s="15">
        <v>0</v>
      </c>
      <c r="L46" s="15">
        <f>K46+J46+I46+H46+G46</f>
        <v>4353611</v>
      </c>
      <c r="M46" s="30">
        <f>VLOOKUP(B46,'[4]Sheet1'!$B$16:$M$67,12,0)+L46</f>
        <v>65458252.47</v>
      </c>
      <c r="N46" s="32">
        <f>M46/$M$67</f>
        <v>0.0005257196376259454</v>
      </c>
      <c r="O46" s="1"/>
    </row>
    <row r="47" spans="1:15" ht="15">
      <c r="A47" s="11">
        <f t="shared" si="0"/>
        <v>32</v>
      </c>
      <c r="B47" s="12" t="s">
        <v>38</v>
      </c>
      <c r="C47" s="31" t="str">
        <f>VLOOKUP(B47,'[2]Sheet1'!$B$16:$C$67,2,0)</f>
        <v>MICC</v>
      </c>
      <c r="D47" s="13" t="s">
        <v>2</v>
      </c>
      <c r="E47" s="14"/>
      <c r="F47" s="14"/>
      <c r="G47" s="15">
        <f>VLOOKUP(B47,'[3]Brokers'!$B$9:$I$69,7,0)</f>
        <v>14552747</v>
      </c>
      <c r="H47" s="15">
        <f>VLOOKUP(B47,'[3]Brokers'!$B$9:$X$69,22,0)</f>
        <v>0</v>
      </c>
      <c r="I47" s="15">
        <f>VLOOKUP(B47,'[3]Brokers'!$B$9:$R$69,17,0)</f>
        <v>0</v>
      </c>
      <c r="J47" s="15">
        <f>VLOOKUP(B47,'[3]Brokers'!$B$9:$M$69,12,0)</f>
        <v>409220</v>
      </c>
      <c r="K47" s="15">
        <v>0</v>
      </c>
      <c r="L47" s="15">
        <f>K47+J47+I47+H47+G47</f>
        <v>14961967</v>
      </c>
      <c r="M47" s="30">
        <f>VLOOKUP(B47,'[4]Sheet1'!$B$16:$M$67,12,0)+L47</f>
        <v>63951115.5</v>
      </c>
      <c r="N47" s="32">
        <f>M47/$M$67</f>
        <v>0.0005136152585473228</v>
      </c>
      <c r="O47" s="1"/>
    </row>
    <row r="48" spans="1:14" ht="15">
      <c r="A48" s="11">
        <f t="shared" si="0"/>
        <v>33</v>
      </c>
      <c r="B48" s="12" t="s">
        <v>20</v>
      </c>
      <c r="C48" s="31" t="str">
        <f>VLOOKUP(B48,'[2]Sheet1'!$B$16:$C$67,2,0)</f>
        <v>BULGAN BROKER</v>
      </c>
      <c r="D48" s="13" t="s">
        <v>2</v>
      </c>
      <c r="E48" s="14"/>
      <c r="F48" s="14"/>
      <c r="G48" s="15">
        <f>VLOOKUP(B48,'[3]Brokers'!$B$9:$I$69,7,0)</f>
        <v>4120985.5</v>
      </c>
      <c r="H48" s="15">
        <f>VLOOKUP(B48,'[3]Brokers'!$B$9:$X$69,22,0)</f>
        <v>0</v>
      </c>
      <c r="I48" s="15">
        <f>VLOOKUP(B48,'[3]Brokers'!$B$9:$R$69,17,0)</f>
        <v>0</v>
      </c>
      <c r="J48" s="15">
        <f>VLOOKUP(B48,'[3]Brokers'!$B$9:$M$69,12,0)</f>
        <v>6575520</v>
      </c>
      <c r="K48" s="15"/>
      <c r="L48" s="15">
        <f>K48+J48+I48+H48+G48</f>
        <v>10696505.5</v>
      </c>
      <c r="M48" s="30">
        <f>VLOOKUP(B48,'[4]Sheet1'!$B$16:$M$67,12,0)+L48</f>
        <v>59672768.8</v>
      </c>
      <c r="N48" s="32">
        <f>M48/$M$67</f>
        <v>0.00047925426063047513</v>
      </c>
    </row>
    <row r="49" spans="1:14" ht="15">
      <c r="A49" s="11">
        <f t="shared" si="0"/>
        <v>34</v>
      </c>
      <c r="B49" s="12" t="s">
        <v>24</v>
      </c>
      <c r="C49" s="31" t="str">
        <f>VLOOKUP(B49,'[2]Sheet1'!$B$16:$C$67,2,0)</f>
        <v>SECAP</v>
      </c>
      <c r="D49" s="13" t="s">
        <v>2</v>
      </c>
      <c r="E49" s="14" t="s">
        <v>2</v>
      </c>
      <c r="F49" s="14"/>
      <c r="G49" s="15">
        <f>VLOOKUP(B49,'[3]Brokers'!$B$9:$I$69,7,0)</f>
        <v>0</v>
      </c>
      <c r="H49" s="15">
        <f>VLOOKUP(B49,'[3]Brokers'!$B$9:$X$69,22,0)</f>
        <v>0</v>
      </c>
      <c r="I49" s="15">
        <f>VLOOKUP(B49,'[3]Brokers'!$B$9:$R$69,17,0)</f>
        <v>0</v>
      </c>
      <c r="J49" s="15">
        <f>VLOOKUP(B49,'[3]Brokers'!$B$9:$M$69,12,0)</f>
        <v>17830540</v>
      </c>
      <c r="K49" s="15">
        <v>0</v>
      </c>
      <c r="L49" s="15">
        <f>K49+J49+I49+H49+G49</f>
        <v>17830540</v>
      </c>
      <c r="M49" s="30">
        <f>VLOOKUP(B49,'[4]Sheet1'!$B$16:$M$67,12,0)+L49</f>
        <v>58401348</v>
      </c>
      <c r="N49" s="32">
        <f>M49/$M$67</f>
        <v>0.0004690430060212503</v>
      </c>
    </row>
    <row r="50" spans="1:15" s="17" customFormat="1" ht="15">
      <c r="A50" s="11">
        <f t="shared" si="0"/>
        <v>35</v>
      </c>
      <c r="B50" s="12" t="s">
        <v>44</v>
      </c>
      <c r="C50" s="31" t="str">
        <f>VLOOKUP(B50,'[2]Sheet1'!$B$16:$C$67,2,0)</f>
        <v>ZGB</v>
      </c>
      <c r="D50" s="13" t="s">
        <v>2</v>
      </c>
      <c r="E50" s="14" t="s">
        <v>2</v>
      </c>
      <c r="F50" s="14" t="s">
        <v>2</v>
      </c>
      <c r="G50" s="15">
        <f>VLOOKUP(B50,'[3]Brokers'!$B$9:$I$69,7,0)</f>
        <v>484580</v>
      </c>
      <c r="H50" s="15">
        <f>VLOOKUP(B50,'[3]Brokers'!$B$9:$X$69,22,0)</f>
        <v>0</v>
      </c>
      <c r="I50" s="15">
        <f>VLOOKUP(B50,'[3]Brokers'!$B$9:$R$69,17,0)</f>
        <v>0</v>
      </c>
      <c r="J50" s="15">
        <f>VLOOKUP(B50,'[3]Brokers'!$B$9:$M$69,12,0)</f>
        <v>5821830</v>
      </c>
      <c r="K50" s="15">
        <v>0</v>
      </c>
      <c r="L50" s="15">
        <f>K50+J50+I50+H50+G50</f>
        <v>6306410</v>
      </c>
      <c r="M50" s="30">
        <f>VLOOKUP(B50,'[4]Sheet1'!$B$16:$M$67,12,0)+L50</f>
        <v>54204744.4</v>
      </c>
      <c r="N50" s="32">
        <f>M50/$M$67</f>
        <v>0.0004353385174258227</v>
      </c>
      <c r="O50" s="16"/>
    </row>
    <row r="51" spans="1:14" ht="15">
      <c r="A51" s="11">
        <f t="shared" si="0"/>
        <v>36</v>
      </c>
      <c r="B51" s="12" t="s">
        <v>29</v>
      </c>
      <c r="C51" s="31" t="str">
        <f>VLOOKUP(B51,'[2]Sheet1'!$B$16:$C$67,2,0)</f>
        <v>SANAR</v>
      </c>
      <c r="D51" s="13" t="s">
        <v>2</v>
      </c>
      <c r="E51" s="14" t="s">
        <v>2</v>
      </c>
      <c r="F51" s="14" t="s">
        <v>2</v>
      </c>
      <c r="G51" s="15">
        <f>VLOOKUP(B51,'[3]Brokers'!$B$9:$I$69,7,0)</f>
        <v>10044979.1</v>
      </c>
      <c r="H51" s="15">
        <f>VLOOKUP(B51,'[3]Brokers'!$B$9:$X$69,22,0)</f>
        <v>0</v>
      </c>
      <c r="I51" s="15">
        <f>VLOOKUP(B51,'[3]Brokers'!$B$9:$R$69,17,0)</f>
        <v>0</v>
      </c>
      <c r="J51" s="15">
        <f>VLOOKUP(B51,'[3]Brokers'!$B$9:$M$69,12,0)</f>
        <v>174300</v>
      </c>
      <c r="K51" s="15">
        <v>0</v>
      </c>
      <c r="L51" s="15">
        <f>K51+J51+I51+H51+G51</f>
        <v>10219279.1</v>
      </c>
      <c r="M51" s="30">
        <f>VLOOKUP(B51,'[4]Sheet1'!$B$16:$M$67,12,0)+L51</f>
        <v>50382142.300000004</v>
      </c>
      <c r="N51" s="32">
        <f>M51/$M$67</f>
        <v>0.00040463777435723557</v>
      </c>
    </row>
    <row r="52" spans="1:14" ht="15">
      <c r="A52" s="11">
        <f t="shared" si="0"/>
        <v>37</v>
      </c>
      <c r="B52" s="12" t="s">
        <v>39</v>
      </c>
      <c r="C52" s="31" t="str">
        <f>VLOOKUP(B52,'[2]Sheet1'!$B$16:$C$67,2,0)</f>
        <v>ARGAI BEST</v>
      </c>
      <c r="D52" s="13" t="s">
        <v>2</v>
      </c>
      <c r="E52" s="14"/>
      <c r="F52" s="14"/>
      <c r="G52" s="15">
        <f>VLOOKUP(B52,'[3]Brokers'!$B$9:$I$69,7,0)</f>
        <v>98340</v>
      </c>
      <c r="H52" s="15">
        <f>VLOOKUP(B52,'[3]Brokers'!$B$9:$X$69,22,0)</f>
        <v>0</v>
      </c>
      <c r="I52" s="15">
        <f>VLOOKUP(B52,'[3]Brokers'!$B$9:$R$69,17,0)</f>
        <v>0</v>
      </c>
      <c r="J52" s="15">
        <f>VLOOKUP(B52,'[3]Brokers'!$B$9:$M$69,12,0)</f>
        <v>0</v>
      </c>
      <c r="K52" s="15">
        <v>0</v>
      </c>
      <c r="L52" s="15">
        <f>K52+J52+I52+H52+G52</f>
        <v>98340</v>
      </c>
      <c r="M52" s="30">
        <f>VLOOKUP(B52,'[4]Sheet1'!$B$16:$M$67,12,0)+L52</f>
        <v>43456878.06</v>
      </c>
      <c r="N52" s="32">
        <f>M52/$M$67</f>
        <v>0.0003490183945336557</v>
      </c>
    </row>
    <row r="53" spans="1:14" ht="15">
      <c r="A53" s="11">
        <f t="shared" si="0"/>
        <v>38</v>
      </c>
      <c r="B53" s="12" t="s">
        <v>40</v>
      </c>
      <c r="C53" s="31" t="str">
        <f>VLOOKUP(B53,'[2]Sheet1'!$B$16:$C$67,2,0)</f>
        <v>BLUESKY SECURITIES</v>
      </c>
      <c r="D53" s="13" t="s">
        <v>2</v>
      </c>
      <c r="E53" s="14"/>
      <c r="F53" s="14"/>
      <c r="G53" s="15">
        <f>VLOOKUP(B53,'[3]Brokers'!$B$9:$I$69,7,0)</f>
        <v>1871680</v>
      </c>
      <c r="H53" s="15">
        <f>VLOOKUP(B53,'[3]Brokers'!$B$9:$X$69,22,0)</f>
        <v>0</v>
      </c>
      <c r="I53" s="15">
        <f>VLOOKUP(B53,'[3]Brokers'!$B$9:$R$69,17,0)</f>
        <v>0</v>
      </c>
      <c r="J53" s="15">
        <f>VLOOKUP(B53,'[3]Brokers'!$B$9:$M$69,12,0)</f>
        <v>0</v>
      </c>
      <c r="K53" s="15">
        <v>0</v>
      </c>
      <c r="L53" s="15">
        <f>K53+J53+I53+H53+G53</f>
        <v>1871680</v>
      </c>
      <c r="M53" s="30">
        <f>VLOOKUP(B53,'[4]Sheet1'!$B$16:$M$67,12,0)+L53</f>
        <v>28899420.8</v>
      </c>
      <c r="N53" s="32">
        <f>M53/$M$67</f>
        <v>0.00023210202621187865</v>
      </c>
    </row>
    <row r="54" spans="1:14" ht="15">
      <c r="A54" s="11">
        <f t="shared" si="0"/>
        <v>39</v>
      </c>
      <c r="B54" s="12" t="s">
        <v>14</v>
      </c>
      <c r="C54" s="31" t="str">
        <f>VLOOKUP(B54,'[2]Sheet1'!$B$16:$C$67,2,0)</f>
        <v>NATIONAL SECURITIES</v>
      </c>
      <c r="D54" s="13" t="s">
        <v>2</v>
      </c>
      <c r="E54" s="14" t="s">
        <v>2</v>
      </c>
      <c r="F54" s="14" t="s">
        <v>2</v>
      </c>
      <c r="G54" s="15">
        <f>VLOOKUP(B54,'[3]Brokers'!$B$9:$I$69,7,0)</f>
        <v>13344859.2</v>
      </c>
      <c r="H54" s="15">
        <f>VLOOKUP(B54,'[3]Brokers'!$B$9:$X$69,22,0)</f>
        <v>0</v>
      </c>
      <c r="I54" s="15">
        <f>VLOOKUP(B54,'[3]Brokers'!$B$9:$R$69,17,0)</f>
        <v>0</v>
      </c>
      <c r="J54" s="15">
        <f>VLOOKUP(B54,'[3]Brokers'!$B$9:$M$69,12,0)</f>
        <v>3596600</v>
      </c>
      <c r="K54" s="15">
        <v>0</v>
      </c>
      <c r="L54" s="15">
        <f>K54+J54+I54+H54+G54</f>
        <v>16941459.2</v>
      </c>
      <c r="M54" s="30">
        <f>VLOOKUP(B54,'[4]Sheet1'!$B$16:$M$67,12,0)+L54</f>
        <v>28695516.7</v>
      </c>
      <c r="N54" s="32">
        <f>M54/$M$67</f>
        <v>0.00023046439634066303</v>
      </c>
    </row>
    <row r="55" spans="1:14" ht="15">
      <c r="A55" s="11">
        <f t="shared" si="0"/>
        <v>40</v>
      </c>
      <c r="B55" s="12" t="s">
        <v>67</v>
      </c>
      <c r="C55" s="31" t="str">
        <f>VLOOKUP(B55,'[2]Sheet1'!$B$16:$C$67,2,0)</f>
        <v>SILVER LIGHT SECURITIES</v>
      </c>
      <c r="D55" s="13" t="s">
        <v>2</v>
      </c>
      <c r="E55" s="14"/>
      <c r="F55" s="14"/>
      <c r="G55" s="15">
        <f>VLOOKUP(B55,'[3]Brokers'!$B$9:$I$69,7,0)</f>
        <v>0</v>
      </c>
      <c r="H55" s="15">
        <f>VLOOKUP(B55,'[3]Brokers'!$B$9:$X$69,22,0)</f>
        <v>0</v>
      </c>
      <c r="I55" s="15">
        <f>VLOOKUP(B55,'[3]Brokers'!$B$9:$R$69,17,0)</f>
        <v>0</v>
      </c>
      <c r="J55" s="15">
        <f>VLOOKUP(B55,'[3]Brokers'!$B$9:$M$69,12,0)</f>
        <v>0</v>
      </c>
      <c r="K55" s="15">
        <v>0</v>
      </c>
      <c r="L55" s="15">
        <f>K55+J55+I55+H55+G55</f>
        <v>0</v>
      </c>
      <c r="M55" s="30">
        <f>VLOOKUP(B55,'[4]Sheet1'!$B$16:$M$67,12,0)+L55</f>
        <v>22123180</v>
      </c>
      <c r="N55" s="32">
        <f>M55/$M$67</f>
        <v>0.00017767950921182855</v>
      </c>
    </row>
    <row r="56" spans="1:14" ht="15">
      <c r="A56" s="11">
        <f t="shared" si="0"/>
        <v>41</v>
      </c>
      <c r="B56" s="12" t="s">
        <v>26</v>
      </c>
      <c r="C56" s="31" t="str">
        <f>VLOOKUP(B56,'[2]Sheet1'!$B$16:$C$67,2,0)</f>
        <v>EURASIA CAPITAL HOLDING</v>
      </c>
      <c r="D56" s="13" t="s">
        <v>2</v>
      </c>
      <c r="E56" s="14"/>
      <c r="F56" s="14"/>
      <c r="G56" s="15">
        <f>VLOOKUP(B56,'[3]Brokers'!$B$9:$I$69,7,0)</f>
        <v>7106340</v>
      </c>
      <c r="H56" s="15">
        <f>VLOOKUP(B56,'[3]Brokers'!$B$9:$X$69,22,0)</f>
        <v>0</v>
      </c>
      <c r="I56" s="15">
        <f>VLOOKUP(B56,'[3]Brokers'!$B$9:$R$69,17,0)</f>
        <v>0</v>
      </c>
      <c r="J56" s="15">
        <f>VLOOKUP(B56,'[3]Brokers'!$B$9:$M$69,12,0)</f>
        <v>1883070</v>
      </c>
      <c r="K56" s="15">
        <v>0</v>
      </c>
      <c r="L56" s="15">
        <f>K56+J56+I56+H56+G56</f>
        <v>8989410</v>
      </c>
      <c r="M56" s="30">
        <f>VLOOKUP(B56,'[4]Sheet1'!$B$16:$M$67,12,0)+L56</f>
        <v>19935813.2</v>
      </c>
      <c r="N56" s="32">
        <f>M56/$M$67</f>
        <v>0.00016011195068316096</v>
      </c>
    </row>
    <row r="57" spans="1:14" ht="15">
      <c r="A57" s="11">
        <f t="shared" si="0"/>
        <v>42</v>
      </c>
      <c r="B57" s="12" t="s">
        <v>27</v>
      </c>
      <c r="C57" s="31" t="str">
        <f>VLOOKUP(B57,'[2]Sheet1'!$B$16:$C$67,2,0)</f>
        <v>BLACKSTONE INTERNATIONAL</v>
      </c>
      <c r="D57" s="13" t="s">
        <v>2</v>
      </c>
      <c r="E57" s="14"/>
      <c r="F57" s="14"/>
      <c r="G57" s="15">
        <f>VLOOKUP(B57,'[3]Brokers'!$B$9:$I$69,7,0)</f>
        <v>0</v>
      </c>
      <c r="H57" s="15">
        <f>VLOOKUP(B57,'[3]Brokers'!$B$9:$X$69,22,0)</f>
        <v>0</v>
      </c>
      <c r="I57" s="15">
        <f>VLOOKUP(B57,'[3]Brokers'!$B$9:$R$69,17,0)</f>
        <v>0</v>
      </c>
      <c r="J57" s="15">
        <f>VLOOKUP(B57,'[3]Brokers'!$B$9:$M$69,12,0)</f>
        <v>0</v>
      </c>
      <c r="K57" s="15">
        <v>0</v>
      </c>
      <c r="L57" s="15">
        <f>K57+J57+I57+H57+G57</f>
        <v>0</v>
      </c>
      <c r="M57" s="30">
        <f>VLOOKUP(B57,'[4]Sheet1'!$B$16:$M$67,12,0)+L57</f>
        <v>13805200</v>
      </c>
      <c r="N57" s="32">
        <f>M57/$M$67</f>
        <v>0.00011087470971944971</v>
      </c>
    </row>
    <row r="58" spans="1:14" ht="15">
      <c r="A58" s="11">
        <f t="shared" si="0"/>
        <v>43</v>
      </c>
      <c r="B58" s="12" t="s">
        <v>41</v>
      </c>
      <c r="C58" s="31" t="str">
        <f>VLOOKUP(B58,'[2]Sheet1'!$B$16:$C$67,2,0)</f>
        <v>GATSUURT TRADE</v>
      </c>
      <c r="D58" s="13" t="s">
        <v>2</v>
      </c>
      <c r="E58" s="14" t="s">
        <v>2</v>
      </c>
      <c r="F58" s="14"/>
      <c r="G58" s="15">
        <f>VLOOKUP(B58,'[3]Brokers'!$B$9:$I$69,7,0)</f>
        <v>1527160</v>
      </c>
      <c r="H58" s="15">
        <f>VLOOKUP(B58,'[3]Brokers'!$B$9:$X$69,22,0)</f>
        <v>0</v>
      </c>
      <c r="I58" s="15">
        <f>VLOOKUP(B58,'[3]Brokers'!$B$9:$R$69,17,0)</f>
        <v>0</v>
      </c>
      <c r="J58" s="15">
        <f>VLOOKUP(B58,'[3]Brokers'!$B$9:$M$69,12,0)</f>
        <v>0</v>
      </c>
      <c r="K58" s="15">
        <v>0</v>
      </c>
      <c r="L58" s="15">
        <f>K58+J58+I58+H58+G58</f>
        <v>1527160</v>
      </c>
      <c r="M58" s="30">
        <f>VLOOKUP(B58,'[4]Sheet1'!$B$16:$M$67,12,0)+L58</f>
        <v>10141448.4</v>
      </c>
      <c r="N58" s="32">
        <f>M58/$M$67</f>
        <v>8.144975425816198E-05</v>
      </c>
    </row>
    <row r="59" spans="1:14" ht="15">
      <c r="A59" s="11">
        <f t="shared" si="0"/>
        <v>44</v>
      </c>
      <c r="B59" s="12" t="s">
        <v>46</v>
      </c>
      <c r="C59" s="31" t="str">
        <f>VLOOKUP(B59,'[2]Sheet1'!$B$16:$C$67,2,0)</f>
        <v>FCX</v>
      </c>
      <c r="D59" s="13" t="s">
        <v>2</v>
      </c>
      <c r="E59" s="14"/>
      <c r="F59" s="14"/>
      <c r="G59" s="15">
        <f>VLOOKUP(B59,'[3]Brokers'!$B$9:$I$69,7,0)</f>
        <v>0</v>
      </c>
      <c r="H59" s="15">
        <f>VLOOKUP(B59,'[3]Brokers'!$B$9:$X$69,22,0)</f>
        <v>0</v>
      </c>
      <c r="I59" s="15">
        <f>VLOOKUP(B59,'[3]Brokers'!$B$9:$R$69,17,0)</f>
        <v>0</v>
      </c>
      <c r="J59" s="15">
        <f>VLOOKUP(B59,'[3]Brokers'!$B$9:$M$69,12,0)</f>
        <v>59360</v>
      </c>
      <c r="K59" s="15">
        <v>0</v>
      </c>
      <c r="L59" s="15">
        <f>K59+J59+I59+H59+G59</f>
        <v>59360</v>
      </c>
      <c r="M59" s="30">
        <f>VLOOKUP(B59,'[4]Sheet1'!$B$16:$M$67,12,0)+L59</f>
        <v>8829160</v>
      </c>
      <c r="N59" s="32">
        <f>M59/$M$67</f>
        <v>7.091027671215025E-05</v>
      </c>
    </row>
    <row r="60" spans="1:14" ht="15">
      <c r="A60" s="11">
        <f t="shared" si="0"/>
        <v>45</v>
      </c>
      <c r="B60" s="12" t="s">
        <v>15</v>
      </c>
      <c r="C60" s="31" t="str">
        <f>VLOOKUP(B60,'[2]Sheet1'!$B$16:$C$67,2,0)</f>
        <v>ASIA PACIFIC SECURITIES</v>
      </c>
      <c r="D60" s="13" t="s">
        <v>2</v>
      </c>
      <c r="E60" s="14" t="s">
        <v>2</v>
      </c>
      <c r="F60" s="14" t="s">
        <v>2</v>
      </c>
      <c r="G60" s="15">
        <f>VLOOKUP(B60,'[3]Brokers'!$B$9:$I$69,7,0)</f>
        <v>0</v>
      </c>
      <c r="H60" s="15">
        <f>VLOOKUP(B60,'[3]Brokers'!$B$9:$X$69,22,0)</f>
        <v>0</v>
      </c>
      <c r="I60" s="15">
        <f>VLOOKUP(B60,'[3]Brokers'!$B$9:$R$69,17,0)</f>
        <v>0</v>
      </c>
      <c r="J60" s="15">
        <f>VLOOKUP(B60,'[3]Brokers'!$B$9:$M$69,12,0)</f>
        <v>851830</v>
      </c>
      <c r="K60" s="15">
        <v>0</v>
      </c>
      <c r="L60" s="15">
        <f>K60+J60+I60+H60+G60</f>
        <v>851830</v>
      </c>
      <c r="M60" s="30">
        <f>VLOOKUP(B60,'[4]Sheet1'!$B$16:$M$67,12,0)+L60</f>
        <v>5705878.55</v>
      </c>
      <c r="N60" s="32">
        <f>M60/$M$67</f>
        <v>4.5826038588769785E-05</v>
      </c>
    </row>
    <row r="61" spans="1:14" ht="15">
      <c r="A61" s="11">
        <f t="shared" si="0"/>
        <v>46</v>
      </c>
      <c r="B61" s="12" t="s">
        <v>48</v>
      </c>
      <c r="C61" s="31" t="str">
        <f>VLOOKUP(B61,'[2]Sheet1'!$B$16:$C$67,2,0)</f>
        <v>DCF</v>
      </c>
      <c r="D61" s="13" t="s">
        <v>2</v>
      </c>
      <c r="E61" s="14"/>
      <c r="F61" s="14"/>
      <c r="G61" s="15">
        <f>VLOOKUP(B61,'[3]Brokers'!$B$9:$I$69,7,0)</f>
        <v>2593650</v>
      </c>
      <c r="H61" s="15">
        <f>VLOOKUP(B61,'[3]Brokers'!$B$9:$X$69,22,0)</f>
        <v>0</v>
      </c>
      <c r="I61" s="15">
        <f>VLOOKUP(B61,'[3]Brokers'!$B$9:$R$69,17,0)</f>
        <v>0</v>
      </c>
      <c r="J61" s="15">
        <f>VLOOKUP(B61,'[3]Brokers'!$B$9:$M$69,12,0)</f>
        <v>0</v>
      </c>
      <c r="K61" s="15">
        <v>0</v>
      </c>
      <c r="L61" s="15">
        <f>K61+J61+I61+H61+G61</f>
        <v>2593650</v>
      </c>
      <c r="M61" s="30">
        <f>VLOOKUP(B61,'[4]Sheet1'!$B$16:$M$67,12,0)+L61</f>
        <v>2593650</v>
      </c>
      <c r="N61" s="32">
        <f>M61/$M$67</f>
        <v>2.083057042736438E-05</v>
      </c>
    </row>
    <row r="62" spans="1:14" ht="15">
      <c r="A62" s="11">
        <f t="shared" si="0"/>
        <v>47</v>
      </c>
      <c r="B62" s="12" t="s">
        <v>45</v>
      </c>
      <c r="C62" s="31" t="str">
        <f>VLOOKUP(B62,'[2]Sheet1'!$B$16:$C$67,2,0)</f>
        <v>SG CAPITAL</v>
      </c>
      <c r="D62" s="13" t="s">
        <v>2</v>
      </c>
      <c r="E62" s="14" t="s">
        <v>2</v>
      </c>
      <c r="F62" s="14" t="s">
        <v>2</v>
      </c>
      <c r="G62" s="15">
        <f>VLOOKUP(B62,'[3]Brokers'!$B$9:$I$69,7,0)</f>
        <v>0</v>
      </c>
      <c r="H62" s="15">
        <f>VLOOKUP(B62,'[3]Brokers'!$B$9:$X$69,22,0)</f>
        <v>0</v>
      </c>
      <c r="I62" s="15">
        <f>VLOOKUP(B62,'[3]Brokers'!$B$9:$R$69,17,0)</f>
        <v>0</v>
      </c>
      <c r="J62" s="15">
        <f>VLOOKUP(B62,'[3]Brokers'!$B$9:$M$69,12,0)</f>
        <v>0</v>
      </c>
      <c r="K62" s="15">
        <v>0</v>
      </c>
      <c r="L62" s="15">
        <f>K62+J62+I62+H62+G62</f>
        <v>0</v>
      </c>
      <c r="M62" s="30">
        <f>VLOOKUP(B62,'[4]Sheet1'!$B$16:$M$67,12,0)+L62</f>
        <v>203970</v>
      </c>
      <c r="N62" s="32">
        <f>M62/$M$67</f>
        <v>1.638159138692388E-06</v>
      </c>
    </row>
    <row r="63" spans="1:14" ht="15">
      <c r="A63" s="11">
        <f t="shared" si="0"/>
        <v>48</v>
      </c>
      <c r="B63" s="12" t="s">
        <v>68</v>
      </c>
      <c r="C63" s="31" t="str">
        <f>VLOOKUP(B63,'[2]Sheet1'!$B$16:$C$67,2,0)</f>
        <v>INVESCORE CAPITAL</v>
      </c>
      <c r="D63" s="13" t="s">
        <v>2</v>
      </c>
      <c r="E63" s="13" t="s">
        <v>2</v>
      </c>
      <c r="F63" s="13"/>
      <c r="G63" s="15">
        <f>VLOOKUP(B63,'[3]Brokers'!$B$9:$I$69,7,0)</f>
        <v>0</v>
      </c>
      <c r="H63" s="15">
        <f>VLOOKUP(B63,'[3]Brokers'!$B$9:$X$69,22,0)</f>
        <v>0</v>
      </c>
      <c r="I63" s="15">
        <f>VLOOKUP(B63,'[3]Brokers'!$B$9:$R$69,17,0)</f>
        <v>0</v>
      </c>
      <c r="J63" s="15">
        <f>VLOOKUP(B63,'[3]Brokers'!$B$9:$M$69,12,0)</f>
        <v>0</v>
      </c>
      <c r="K63" s="15">
        <v>0</v>
      </c>
      <c r="L63" s="15">
        <f>K63+J63+I63+H63+G63</f>
        <v>0</v>
      </c>
      <c r="M63" s="30">
        <f>VLOOKUP(B63,'[4]Sheet1'!$B$16:$M$67,12,0)+L63</f>
        <v>910</v>
      </c>
      <c r="N63" s="32">
        <f>M63/$M$67</f>
        <v>7.3085493759379965E-09</v>
      </c>
    </row>
    <row r="64" spans="1:14" ht="15">
      <c r="A64" s="11">
        <f t="shared" si="0"/>
        <v>49</v>
      </c>
      <c r="B64" s="12" t="s">
        <v>33</v>
      </c>
      <c r="C64" s="31" t="str">
        <f>VLOOKUP(B64,'[2]Sheet1'!$B$16:$C$67,2,0)</f>
        <v>MONGOL SECURITIES</v>
      </c>
      <c r="D64" s="13" t="s">
        <v>2</v>
      </c>
      <c r="E64" s="14" t="s">
        <v>2</v>
      </c>
      <c r="F64" s="14"/>
      <c r="G64" s="15">
        <f>VLOOKUP(B64,'[3]Brokers'!$B$9:$I$69,7,0)</f>
        <v>0</v>
      </c>
      <c r="H64" s="15">
        <f>VLOOKUP(B64,'[3]Brokers'!$B$9:$X$69,22,0)</f>
        <v>0</v>
      </c>
      <c r="I64" s="15">
        <f>VLOOKUP(B64,'[3]Brokers'!$B$9:$R$69,17,0)</f>
        <v>0</v>
      </c>
      <c r="J64" s="15">
        <f>VLOOKUP(B64,'[3]Brokers'!$B$9:$M$69,12,0)</f>
        <v>0</v>
      </c>
      <c r="K64" s="15">
        <v>0</v>
      </c>
      <c r="L64" s="15">
        <f>K64+J64+I64+H64+G64</f>
        <v>0</v>
      </c>
      <c r="M64" s="30">
        <f>VLOOKUP(B64,'[4]Sheet1'!$B$16:$M$67,12,0)+L64</f>
        <v>0</v>
      </c>
      <c r="N64" s="32">
        <f>M64/$M$67</f>
        <v>0</v>
      </c>
    </row>
    <row r="65" spans="1:14" ht="15">
      <c r="A65" s="11">
        <f t="shared" si="0"/>
        <v>50</v>
      </c>
      <c r="B65" s="12" t="s">
        <v>31</v>
      </c>
      <c r="C65" s="31" t="str">
        <f>VLOOKUP(B65,'[2]Sheet1'!$B$16:$C$67,2,0)</f>
        <v>CAPITAL MARKET CORPORATION</v>
      </c>
      <c r="D65" s="13" t="s">
        <v>2</v>
      </c>
      <c r="E65" s="14"/>
      <c r="F65" s="14"/>
      <c r="G65" s="15">
        <f>VLOOKUP(B65,'[3]Brokers'!$B$9:$I$69,7,0)</f>
        <v>0</v>
      </c>
      <c r="H65" s="15">
        <f>VLOOKUP(B65,'[3]Brokers'!$B$9:$X$69,22,0)</f>
        <v>0</v>
      </c>
      <c r="I65" s="15">
        <f>VLOOKUP(B65,'[3]Brokers'!$B$9:$R$69,17,0)</f>
        <v>0</v>
      </c>
      <c r="J65" s="15">
        <f>VLOOKUP(B65,'[3]Brokers'!$B$9:$M$69,12,0)</f>
        <v>0</v>
      </c>
      <c r="K65" s="15">
        <v>0</v>
      </c>
      <c r="L65" s="15">
        <f>K65+J65+I65+H65+G65</f>
        <v>0</v>
      </c>
      <c r="M65" s="30">
        <f>VLOOKUP(B65,'[4]Sheet1'!$B$16:$M$67,12,0)+L65</f>
        <v>0</v>
      </c>
      <c r="N65" s="32">
        <f>M65/$M$67</f>
        <v>0</v>
      </c>
    </row>
    <row r="66" spans="1:14" ht="15">
      <c r="A66" s="11">
        <f t="shared" si="0"/>
        <v>51</v>
      </c>
      <c r="B66" s="12" t="s">
        <v>42</v>
      </c>
      <c r="C66" s="31" t="str">
        <f>VLOOKUP(B66,'[2]Sheet1'!$B$16:$C$67,2,0)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VLOOKUP(B66,'[3]Brokers'!$B$9:$I$69,7,0)</f>
        <v>0</v>
      </c>
      <c r="H66" s="15">
        <f>VLOOKUP(B66,'[3]Brokers'!$B$9:$X$69,22,0)</f>
        <v>0</v>
      </c>
      <c r="I66" s="15">
        <f>VLOOKUP(B66,'[3]Brokers'!$B$9:$R$69,17,0)</f>
        <v>0</v>
      </c>
      <c r="J66" s="15">
        <f>VLOOKUP(B66,'[3]Brokers'!$B$9:$M$69,12,0)</f>
        <v>0</v>
      </c>
      <c r="K66" s="15">
        <v>0</v>
      </c>
      <c r="L66" s="15">
        <f>K66+J66+I66+H66+G66</f>
        <v>0</v>
      </c>
      <c r="M66" s="30">
        <f>VLOOKUP(B66,'[4]Sheet1'!$B$16:$M$67,12,0)+L66</f>
        <v>0</v>
      </c>
      <c r="N66" s="32">
        <f>M66/$M$67</f>
        <v>0</v>
      </c>
    </row>
    <row r="67" spans="1:15" ht="16.5" customHeight="1" thickBot="1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>SUM(G16:G66)</f>
        <v>10729160121.199999</v>
      </c>
      <c r="H67" s="33">
        <f>SUM(H16:H66)</f>
        <v>2059330440</v>
      </c>
      <c r="I67" s="33">
        <f>SUM(I16:I66)</f>
        <v>0</v>
      </c>
      <c r="J67" s="33">
        <f>SUM(J16:J66)</f>
        <v>17171717920</v>
      </c>
      <c r="K67" s="33">
        <f>SUM(K16:K66)</f>
        <v>0</v>
      </c>
      <c r="L67" s="33">
        <f>SUM(L16:L66)</f>
        <v>29960208481.2</v>
      </c>
      <c r="M67" s="33">
        <f>SUM(M16:M66)</f>
        <v>124511712679.4</v>
      </c>
      <c r="N67" s="34">
        <f>SUM(N16:N66)</f>
        <v>0.9999999999999999</v>
      </c>
      <c r="O67" s="18"/>
    </row>
    <row r="68" spans="11:15" ht="15">
      <c r="K68" s="19"/>
      <c r="L68" s="20"/>
      <c r="N68" s="19"/>
      <c r="O68" s="18"/>
    </row>
    <row r="69" spans="2:15" ht="27.6" customHeight="1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3:15" ht="27.6" customHeight="1">
      <c r="C70" s="26"/>
      <c r="D70" s="26"/>
      <c r="E70" s="26"/>
      <c r="F70" s="26"/>
      <c r="O70" s="18"/>
    </row>
    <row r="71" ht="15">
      <c r="O71" s="18"/>
    </row>
    <row r="72" ht="15">
      <c r="O72" s="18"/>
    </row>
  </sheetData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2019-03-06T01:15:20Z</cp:lastPrinted>
  <dcterms:created xsi:type="dcterms:W3CDTF">2017-06-09T07:51:20Z</dcterms:created>
  <dcterms:modified xsi:type="dcterms:W3CDTF">2019-06-12T02:49:02Z</dcterms:modified>
  <cp:category/>
  <cp:version/>
  <cp:contentType/>
  <cp:contentStatus/>
</cp:coreProperties>
</file>