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120" windowWidth="20490" windowHeight="7635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>
    <definedName name="_xlnm.Print_Area" localSheetId="0">'Sheet1'!$A$1:$O$72</definedName>
  </definedNames>
  <calcPr calcId="152511"/>
</workbook>
</file>

<file path=xl/sharedStrings.xml><?xml version="1.0" encoding="utf-8"?>
<sst xmlns="http://schemas.openxmlformats.org/spreadsheetml/2006/main" count="217" uniqueCount="129">
  <si>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</si>
  <si>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</si>
  <si>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</si>
  <si>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</si>
  <si>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</si>
  <si>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</si>
  <si>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</si>
  <si>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</si>
  <si>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</si>
  <si>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</si>
  <si>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</si>
  <si>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</si>
  <si>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</si>
  <si>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</si>
  <si>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</si>
  <si>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</si>
  <si>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</si>
  <si>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</si>
  <si>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</si>
  <si>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</si>
  <si>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</si>
  <si>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</si>
  <si>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</si>
  <si>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</si>
  <si>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</si>
  <si>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</si>
  <si>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</si>
  <si>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</si>
  <si>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</si>
  <si>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</si>
  <si>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</si>
  <si>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</si>
  <si>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</si>
  <si>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</si>
  <si>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</si>
  <si>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</si>
  <si>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</si>
  <si>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</si>
  <si>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</si>
  <si>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</si>
  <si>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</si>
  <si>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</si>
  <si>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</si>
  <si>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</si>
  <si>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</si>
  <si>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</si>
  <si>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</si>
  <si>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</si>
  <si>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</si>
  <si>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</si>
  <si>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</si>
  <si>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</si>
  <si>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</si>
  <si>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</si>
  <si>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</si>
  <si>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</si>
  <si>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</si>
  <si>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</si>
  <si>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</si>
  <si>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</si>
  <si>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</si>
  <si>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</si>
  <si>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</si>
  <si>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</si>
  <si>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</si>
  <si>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</si>
  <si>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</si>
  <si>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</si>
  <si>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</si>
  <si>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</si>
  <si>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</si>
  <si>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</si>
  <si>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</si>
  <si>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</si>
  <si>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</si>
  <si>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</si>
  <si>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</si>
  <si>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</si>
  <si>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</si>
  <si>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</si>
  <si>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</si>
  <si>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</si>
  <si>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</si>
  <si>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</si>
  <si>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</si>
  <si>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</si>
  <si>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</si>
  <si>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</si>
  <si>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</si>
  <si>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</si>
  <si>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</si>
  <si>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</si>
  <si>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</si>
  <si>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</si>
  <si>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</si>
  <si>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</si>
  <si>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</si>
  <si>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</si>
  <si>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</si>
  <si>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</si>
  <si>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FCX</t>
  </si>
  <si>
    <t>"ЭФ СИ ИКС ҮЦК" ХХК</t>
  </si>
  <si>
    <t>BATS</t>
  </si>
  <si>
    <t>"БАТС ҮЦК" ХХК</t>
  </si>
  <si>
    <t>DCF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</si>
  <si>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</si>
  <si>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</si>
  <si>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</si>
  <si>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</si>
  <si>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</si>
  <si>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</si>
  <si>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</si>
  <si>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</si>
  <si>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</si>
  <si>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</si>
  <si>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</si>
  <si>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</si>
  <si>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ЦЕНТРАЛ СЕКЬЮРИТИЙЗ ҮЦК</t>
  </si>
  <si>
    <t>"ИНВЕСКОР КАПИТАЛ ҮЦК" ХХК</t>
  </si>
  <si>
    <t>"ДИ СИ ЭФ ҮЦК" ХХК</t>
  </si>
  <si>
    <t>DOMI</t>
  </si>
  <si>
    <t>"ДОМИКС СЕК ҮЦК" ХХК</t>
  </si>
  <si>
    <t>"MОНГОЛ ХУВЬЦАА" ХХК</t>
  </si>
  <si>
    <t>2020 оны арилжааны нийт дүн</t>
  </si>
  <si>
    <t>MOHU</t>
  </si>
  <si>
    <t>RISM</t>
  </si>
  <si>
    <t>"РАЙНОС ИНВЕСТМЕНТ ҮЦК" ХХК</t>
  </si>
  <si>
    <t>8-р сарын арилжааны дүн</t>
  </si>
  <si>
    <t xml:space="preserve">2020 оны 8 дугаар сарын 31-ний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</si>
</sst>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3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2" borderId="0" xfId="18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2" fillId="2" borderId="1" xfId="18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9" fontId="8" fillId="4" borderId="5" xfId="15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545300" cy="130492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38250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200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mbers\&#1040;&#1088;&#1080;&#1083;&#1078;&#1072;&#1072;&#1085;&#1099;%20&#1090;&#1072;&#1081;&#1083;&#1072;&#1085;\2020\Mnth200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2007%20Ariljaanii%20tail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AB9">
            <v>0</v>
          </cell>
          <cell r="AC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AB10">
            <v>0</v>
          </cell>
          <cell r="AC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1687</v>
          </cell>
          <cell r="E11">
            <v>408594.72</v>
          </cell>
          <cell r="F11">
            <v>20393</v>
          </cell>
          <cell r="G11">
            <v>11312260.5</v>
          </cell>
          <cell r="H11">
            <v>11720855.22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AB11">
            <v>22080</v>
          </cell>
          <cell r="AC11">
            <v>11720855.22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95275</v>
          </cell>
          <cell r="E12">
            <v>18255480.52</v>
          </cell>
          <cell r="F12">
            <v>72278</v>
          </cell>
          <cell r="G12">
            <v>44941212.52</v>
          </cell>
          <cell r="H12">
            <v>63196693.04000001</v>
          </cell>
          <cell r="Q12">
            <v>300</v>
          </cell>
          <cell r="R12">
            <v>30000000</v>
          </cell>
          <cell r="S12">
            <v>182</v>
          </cell>
          <cell r="T12">
            <v>18200000</v>
          </cell>
          <cell r="U12">
            <v>48200000</v>
          </cell>
          <cell r="AB12">
            <v>168035</v>
          </cell>
          <cell r="AC12">
            <v>111396693.04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AB13">
            <v>0</v>
          </cell>
          <cell r="AC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3380</v>
          </cell>
          <cell r="E14">
            <v>1991456</v>
          </cell>
          <cell r="F14">
            <v>0</v>
          </cell>
          <cell r="G14">
            <v>0</v>
          </cell>
          <cell r="H14">
            <v>1991456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AB14">
            <v>3380</v>
          </cell>
          <cell r="AC14">
            <v>1991456</v>
          </cell>
        </row>
        <row r="15">
          <cell r="B15" t="str">
            <v>BDSC</v>
          </cell>
          <cell r="C15" t="str">
            <v>БиДиСек ХК</v>
          </cell>
          <cell r="D15">
            <v>12640199</v>
          </cell>
          <cell r="E15">
            <v>1332133637.22</v>
          </cell>
          <cell r="F15">
            <v>12408545</v>
          </cell>
          <cell r="G15">
            <v>1309129393.99</v>
          </cell>
          <cell r="H15">
            <v>2641263031.21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AB15">
            <v>25048744</v>
          </cell>
          <cell r="AC15">
            <v>2641263031.21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AB16">
            <v>0</v>
          </cell>
          <cell r="AC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456</v>
          </cell>
          <cell r="E17">
            <v>1247430</v>
          </cell>
          <cell r="F17">
            <v>3456</v>
          </cell>
          <cell r="G17">
            <v>1111140</v>
          </cell>
          <cell r="H17">
            <v>2358570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AB17">
            <v>3912</v>
          </cell>
          <cell r="AC17">
            <v>2358570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AB18">
            <v>0</v>
          </cell>
          <cell r="AC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50</v>
          </cell>
          <cell r="E19">
            <v>100000</v>
          </cell>
          <cell r="F19">
            <v>608</v>
          </cell>
          <cell r="G19">
            <v>569800</v>
          </cell>
          <cell r="H19">
            <v>669800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AB19">
            <v>658</v>
          </cell>
          <cell r="AC19">
            <v>669800</v>
          </cell>
        </row>
        <row r="20">
          <cell r="B20" t="str">
            <v>BUMB</v>
          </cell>
          <cell r="C20" t="str">
            <v>Бумбат-Алтай ХХК</v>
          </cell>
          <cell r="D20">
            <v>944160</v>
          </cell>
          <cell r="E20">
            <v>107602351.97999999</v>
          </cell>
          <cell r="F20">
            <v>886740</v>
          </cell>
          <cell r="G20">
            <v>88173952.97</v>
          </cell>
          <cell r="H20">
            <v>195776304.95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AB20">
            <v>1830900</v>
          </cell>
          <cell r="AC20">
            <v>195776304.95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3748707</v>
          </cell>
          <cell r="E21">
            <v>122554711.67</v>
          </cell>
          <cell r="F21">
            <v>3582155</v>
          </cell>
          <cell r="G21">
            <v>125273452.28</v>
          </cell>
          <cell r="H21">
            <v>247828163.95</v>
          </cell>
          <cell r="Q21">
            <v>134</v>
          </cell>
          <cell r="R21">
            <v>13398380</v>
          </cell>
          <cell r="S21">
            <v>122</v>
          </cell>
          <cell r="T21">
            <v>12193160</v>
          </cell>
          <cell r="U21">
            <v>25591540</v>
          </cell>
          <cell r="AB21">
            <v>7331118</v>
          </cell>
          <cell r="AC21">
            <v>273419703.95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AB22">
            <v>0</v>
          </cell>
          <cell r="AC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46864</v>
          </cell>
          <cell r="E23">
            <v>6338441.54</v>
          </cell>
          <cell r="F23">
            <v>80916</v>
          </cell>
          <cell r="G23">
            <v>12206175.61</v>
          </cell>
          <cell r="H23">
            <v>18544617.15</v>
          </cell>
          <cell r="Q23">
            <v>1</v>
          </cell>
          <cell r="R23">
            <v>98000</v>
          </cell>
          <cell r="S23">
            <v>0</v>
          </cell>
          <cell r="T23">
            <v>0</v>
          </cell>
          <cell r="U23">
            <v>98000</v>
          </cell>
          <cell r="AB23">
            <v>127781</v>
          </cell>
          <cell r="AC23">
            <v>18642617.15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AB24">
            <v>0</v>
          </cell>
          <cell r="AC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0</v>
          </cell>
          <cell r="E25">
            <v>0</v>
          </cell>
          <cell r="F25">
            <v>25</v>
          </cell>
          <cell r="G25">
            <v>87500</v>
          </cell>
          <cell r="H25">
            <v>87500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AB25">
            <v>25</v>
          </cell>
          <cell r="AC25">
            <v>87500</v>
          </cell>
        </row>
        <row r="26">
          <cell r="B26" t="str">
            <v>DOMI</v>
          </cell>
          <cell r="C26" t="str">
            <v>Домикс сек ҮЦК ХХК</v>
          </cell>
          <cell r="D26">
            <v>3008</v>
          </cell>
          <cell r="E26">
            <v>2649095.2</v>
          </cell>
          <cell r="F26">
            <v>13920</v>
          </cell>
          <cell r="G26">
            <v>5292252</v>
          </cell>
          <cell r="H26">
            <v>7941347.2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AB26">
            <v>16928</v>
          </cell>
          <cell r="AC26">
            <v>7941347.2</v>
          </cell>
        </row>
        <row r="27">
          <cell r="B27" t="str">
            <v>DRBR</v>
          </cell>
          <cell r="C27" t="str">
            <v>Дархан брокер ХХК</v>
          </cell>
          <cell r="D27">
            <v>6615</v>
          </cell>
          <cell r="E27">
            <v>892587.5</v>
          </cell>
          <cell r="F27">
            <v>4736</v>
          </cell>
          <cell r="G27">
            <v>5370121.33</v>
          </cell>
          <cell r="H27">
            <v>6262708.83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AB27">
            <v>11351</v>
          </cell>
          <cell r="AC27">
            <v>6262708.83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AB28">
            <v>0</v>
          </cell>
          <cell r="AC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AB29">
            <v>0</v>
          </cell>
          <cell r="AC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260</v>
          </cell>
          <cell r="E30">
            <v>218250</v>
          </cell>
          <cell r="F30">
            <v>0</v>
          </cell>
          <cell r="G30">
            <v>0</v>
          </cell>
          <cell r="H30">
            <v>218250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AB30">
            <v>260</v>
          </cell>
          <cell r="AC30">
            <v>218250</v>
          </cell>
        </row>
        <row r="31">
          <cell r="B31" t="str">
            <v>GAUL</v>
          </cell>
          <cell r="C31" t="str">
            <v>Гаүли ХХК</v>
          </cell>
          <cell r="D31">
            <v>670032</v>
          </cell>
          <cell r="E31">
            <v>166765212.97</v>
          </cell>
          <cell r="F31">
            <v>371708</v>
          </cell>
          <cell r="G31">
            <v>59217519.46</v>
          </cell>
          <cell r="H31">
            <v>225982732.43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AB31">
            <v>1041740</v>
          </cell>
          <cell r="AC31">
            <v>225982732.43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61347</v>
          </cell>
          <cell r="E32">
            <v>2483496.4</v>
          </cell>
          <cell r="F32">
            <v>48455</v>
          </cell>
          <cell r="G32">
            <v>15865152.34</v>
          </cell>
          <cell r="H32">
            <v>18348648.74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AB32">
            <v>109802</v>
          </cell>
          <cell r="AC32">
            <v>18348648.74</v>
          </cell>
        </row>
        <row r="33">
          <cell r="B33" t="str">
            <v>GDSC</v>
          </cell>
          <cell r="C33" t="str">
            <v>Гүүдсек ХХК</v>
          </cell>
          <cell r="D33">
            <v>39335</v>
          </cell>
          <cell r="E33">
            <v>14468167.32</v>
          </cell>
          <cell r="F33">
            <v>23778</v>
          </cell>
          <cell r="G33">
            <v>10409893.82</v>
          </cell>
          <cell r="H33">
            <v>24878061.14</v>
          </cell>
          <cell r="Q33">
            <v>4</v>
          </cell>
          <cell r="R33">
            <v>400000</v>
          </cell>
          <cell r="S33">
            <v>0</v>
          </cell>
          <cell r="T33">
            <v>0</v>
          </cell>
          <cell r="U33">
            <v>400000</v>
          </cell>
          <cell r="AB33">
            <v>63117</v>
          </cell>
          <cell r="AC33">
            <v>25278061.14</v>
          </cell>
        </row>
        <row r="34">
          <cell r="B34" t="str">
            <v>GLMT</v>
          </cell>
          <cell r="C34" t="str">
            <v>Голомт Капитал ХХК</v>
          </cell>
          <cell r="D34">
            <v>229019</v>
          </cell>
          <cell r="E34">
            <v>47816579</v>
          </cell>
          <cell r="F34">
            <v>209943</v>
          </cell>
          <cell r="G34">
            <v>34809262.22</v>
          </cell>
          <cell r="H34">
            <v>82625841.22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AB34">
            <v>438962</v>
          </cell>
          <cell r="AC34">
            <v>82625841.22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9000</v>
          </cell>
          <cell r="G35">
            <v>5247010</v>
          </cell>
          <cell r="H35">
            <v>5247010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AB35">
            <v>9000</v>
          </cell>
          <cell r="AC35">
            <v>5247010</v>
          </cell>
        </row>
        <row r="36">
          <cell r="B36" t="str">
            <v>HUN</v>
          </cell>
          <cell r="C36" t="str">
            <v>Хүннү Эмпайр ХХК</v>
          </cell>
          <cell r="D36">
            <v>15138</v>
          </cell>
          <cell r="E36">
            <v>2043511.95</v>
          </cell>
          <cell r="F36">
            <v>0</v>
          </cell>
          <cell r="G36">
            <v>0</v>
          </cell>
          <cell r="H36">
            <v>2043511.95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AB36">
            <v>15138</v>
          </cell>
          <cell r="AC36">
            <v>2043511.95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1200311</v>
          </cell>
          <cell r="E37">
            <v>2709866188</v>
          </cell>
          <cell r="F37">
            <v>1203925</v>
          </cell>
          <cell r="G37">
            <v>2718991314</v>
          </cell>
          <cell r="H37">
            <v>5428857502</v>
          </cell>
          <cell r="Q37">
            <v>2</v>
          </cell>
          <cell r="R37">
            <v>200000</v>
          </cell>
          <cell r="S37">
            <v>0</v>
          </cell>
          <cell r="T37">
            <v>0</v>
          </cell>
          <cell r="U37">
            <v>200000</v>
          </cell>
          <cell r="AB37">
            <v>2404238</v>
          </cell>
          <cell r="AC37">
            <v>5429057502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3723</v>
          </cell>
          <cell r="E38">
            <v>19716930</v>
          </cell>
          <cell r="F38">
            <v>20606</v>
          </cell>
          <cell r="G38">
            <v>9488713.5</v>
          </cell>
          <cell r="H38">
            <v>29205643.5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AB38">
            <v>24329</v>
          </cell>
          <cell r="AC38">
            <v>29205643.5</v>
          </cell>
        </row>
        <row r="39">
          <cell r="B39" t="str">
            <v>MERG</v>
          </cell>
          <cell r="C39" t="str">
            <v>Мэргэн санаа ХХК</v>
          </cell>
          <cell r="D39">
            <v>350</v>
          </cell>
          <cell r="E39">
            <v>57830</v>
          </cell>
          <cell r="F39">
            <v>7834</v>
          </cell>
          <cell r="G39">
            <v>2340869</v>
          </cell>
          <cell r="H39">
            <v>2398699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AB39">
            <v>8184</v>
          </cell>
          <cell r="AC39">
            <v>2398699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140469</v>
          </cell>
          <cell r="G40">
            <v>45453289.17</v>
          </cell>
          <cell r="H40">
            <v>45453289.17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AB40">
            <v>140469</v>
          </cell>
          <cell r="AC40">
            <v>45453289.17</v>
          </cell>
        </row>
        <row r="41">
          <cell r="B41" t="str">
            <v>MICC</v>
          </cell>
          <cell r="C41" t="str">
            <v>Эм Ай Си Си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AB41">
            <v>0</v>
          </cell>
          <cell r="AC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425463</v>
          </cell>
          <cell r="E42">
            <v>122426811.68</v>
          </cell>
          <cell r="F42">
            <v>498778</v>
          </cell>
          <cell r="G42">
            <v>150461453.47</v>
          </cell>
          <cell r="H42">
            <v>272888265.15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AB42">
            <v>924241</v>
          </cell>
          <cell r="AC42">
            <v>272888265.15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AB43">
            <v>0</v>
          </cell>
          <cell r="AC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AB44">
            <v>0</v>
          </cell>
          <cell r="AC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17551</v>
          </cell>
          <cell r="E45">
            <v>3569143.46</v>
          </cell>
          <cell r="F45">
            <v>54800</v>
          </cell>
          <cell r="G45">
            <v>1923696.6</v>
          </cell>
          <cell r="H45">
            <v>5492840.0600000005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AB45">
            <v>72351</v>
          </cell>
          <cell r="AC45">
            <v>5492840.0600000005</v>
          </cell>
        </row>
        <row r="46">
          <cell r="B46" t="str">
            <v>MSEC</v>
          </cell>
          <cell r="C46" t="str">
            <v>Монсек ХХК</v>
          </cell>
          <cell r="D46">
            <v>234745</v>
          </cell>
          <cell r="E46">
            <v>16560659.64</v>
          </cell>
          <cell r="F46">
            <v>61115</v>
          </cell>
          <cell r="G46">
            <v>9899562.31</v>
          </cell>
          <cell r="H46">
            <v>26460221.950000003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AB46">
            <v>295860</v>
          </cell>
          <cell r="AC46">
            <v>26460221.950000003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53765</v>
          </cell>
          <cell r="E47">
            <v>55953988.29</v>
          </cell>
          <cell r="F47">
            <v>312692</v>
          </cell>
          <cell r="G47">
            <v>37259667.5</v>
          </cell>
          <cell r="H47">
            <v>93213655.78999999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AB47">
            <v>366457</v>
          </cell>
          <cell r="AC47">
            <v>93213655.78999999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5158</v>
          </cell>
          <cell r="E48">
            <v>1034187.5</v>
          </cell>
          <cell r="F48">
            <v>801</v>
          </cell>
          <cell r="G48">
            <v>4618238.6</v>
          </cell>
          <cell r="H48">
            <v>5652426.1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AB48">
            <v>5959</v>
          </cell>
          <cell r="AC48">
            <v>5652426.1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1644395</v>
          </cell>
          <cell r="G49">
            <v>51555088.89</v>
          </cell>
          <cell r="H49">
            <v>51555088.89</v>
          </cell>
          <cell r="Q49">
            <v>5</v>
          </cell>
          <cell r="R49">
            <v>495000</v>
          </cell>
          <cell r="S49">
            <v>142</v>
          </cell>
          <cell r="T49">
            <v>14198220</v>
          </cell>
          <cell r="U49">
            <v>14693220</v>
          </cell>
          <cell r="AB49">
            <v>1644542</v>
          </cell>
          <cell r="AC49">
            <v>66248308.89</v>
          </cell>
        </row>
        <row r="50">
          <cell r="B50" t="str">
            <v>SANR</v>
          </cell>
          <cell r="C50" t="str">
            <v>Санар ХХК</v>
          </cell>
          <cell r="D50">
            <v>28415</v>
          </cell>
          <cell r="E50">
            <v>2934000</v>
          </cell>
          <cell r="F50">
            <v>57000</v>
          </cell>
          <cell r="G50">
            <v>16322345.2</v>
          </cell>
          <cell r="H50">
            <v>19256345.2</v>
          </cell>
          <cell r="U50">
            <v>0</v>
          </cell>
          <cell r="AB50">
            <v>85415</v>
          </cell>
          <cell r="AC50">
            <v>19256345.2</v>
          </cell>
        </row>
        <row r="51">
          <cell r="B51" t="str">
            <v>SECP</v>
          </cell>
          <cell r="C51" t="str">
            <v>СИКАП</v>
          </cell>
          <cell r="D51">
            <v>155068</v>
          </cell>
          <cell r="E51">
            <v>2912803</v>
          </cell>
          <cell r="F51">
            <v>155340</v>
          </cell>
          <cell r="G51">
            <v>2511672</v>
          </cell>
          <cell r="H51">
            <v>5424475</v>
          </cell>
          <cell r="U51">
            <v>0</v>
          </cell>
          <cell r="AB51">
            <v>310408</v>
          </cell>
          <cell r="AC51">
            <v>5424475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2200</v>
          </cell>
          <cell r="G52">
            <v>1001000</v>
          </cell>
          <cell r="H52">
            <v>1001000</v>
          </cell>
          <cell r="U52">
            <v>0</v>
          </cell>
          <cell r="AB52">
            <v>2200</v>
          </cell>
          <cell r="AC52">
            <v>1001000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U53">
            <v>0</v>
          </cell>
          <cell r="AB53">
            <v>0</v>
          </cell>
          <cell r="AC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531943</v>
          </cell>
          <cell r="E54">
            <v>112265040.88</v>
          </cell>
          <cell r="F54">
            <v>586337</v>
          </cell>
          <cell r="G54">
            <v>93825639.25</v>
          </cell>
          <cell r="H54">
            <v>206090680.13</v>
          </cell>
          <cell r="U54">
            <v>0</v>
          </cell>
          <cell r="AB54">
            <v>1118280</v>
          </cell>
          <cell r="AC54">
            <v>206090680.13</v>
          </cell>
        </row>
        <row r="55">
          <cell r="B55" t="str">
            <v>TABO</v>
          </cell>
          <cell r="C55" t="str">
            <v>Таван богд ХХК</v>
          </cell>
          <cell r="D55">
            <v>444830</v>
          </cell>
          <cell r="E55">
            <v>7007289.56</v>
          </cell>
          <cell r="F55">
            <v>11300</v>
          </cell>
          <cell r="G55">
            <v>2204510</v>
          </cell>
          <cell r="H55">
            <v>9211799.559999999</v>
          </cell>
          <cell r="U55">
            <v>0</v>
          </cell>
          <cell r="AB55">
            <v>456130</v>
          </cell>
          <cell r="AC55">
            <v>9211799.559999999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2383</v>
          </cell>
          <cell r="E56">
            <v>1510530</v>
          </cell>
          <cell r="F56">
            <v>3488</v>
          </cell>
          <cell r="G56">
            <v>15933580</v>
          </cell>
          <cell r="H56">
            <v>17444110</v>
          </cell>
          <cell r="U56">
            <v>0</v>
          </cell>
          <cell r="AB56">
            <v>5871</v>
          </cell>
          <cell r="AC56">
            <v>17444110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541118</v>
          </cell>
          <cell r="E57">
            <v>97573436.85</v>
          </cell>
          <cell r="F57">
            <v>225655</v>
          </cell>
          <cell r="G57">
            <v>61390144.64</v>
          </cell>
          <cell r="H57">
            <v>158963581.49</v>
          </cell>
          <cell r="U57">
            <v>0</v>
          </cell>
          <cell r="AB57">
            <v>766773</v>
          </cell>
          <cell r="AC57">
            <v>158963581.49</v>
          </cell>
        </row>
        <row r="58">
          <cell r="B58" t="str">
            <v>TNGR</v>
          </cell>
          <cell r="C58" t="str">
            <v>Тэнгэр капитал ХХК</v>
          </cell>
          <cell r="D58">
            <v>2159</v>
          </cell>
          <cell r="E58">
            <v>1938247.16</v>
          </cell>
          <cell r="F58">
            <v>405</v>
          </cell>
          <cell r="G58">
            <v>19047</v>
          </cell>
          <cell r="H58">
            <v>1957294.16</v>
          </cell>
          <cell r="U58">
            <v>0</v>
          </cell>
          <cell r="AB58">
            <v>2564</v>
          </cell>
          <cell r="AC58">
            <v>1957294.16</v>
          </cell>
        </row>
        <row r="59">
          <cell r="B59" t="str">
            <v>TTOL</v>
          </cell>
          <cell r="C59" t="str">
            <v>Апекс Капитал ҮЦК</v>
          </cell>
          <cell r="D59">
            <v>1294101</v>
          </cell>
          <cell r="E59">
            <v>81202967.29</v>
          </cell>
          <cell r="F59">
            <v>650354</v>
          </cell>
          <cell r="G59">
            <v>122771022.13</v>
          </cell>
          <cell r="H59">
            <v>203973989.42000002</v>
          </cell>
          <cell r="U59">
            <v>0</v>
          </cell>
          <cell r="AB59">
            <v>1944455</v>
          </cell>
          <cell r="AC59">
            <v>203973989.42000002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1869</v>
          </cell>
          <cell r="E60">
            <v>1157377</v>
          </cell>
          <cell r="F60">
            <v>4947</v>
          </cell>
          <cell r="G60">
            <v>1458470</v>
          </cell>
          <cell r="H60">
            <v>2615847</v>
          </cell>
          <cell r="U60">
            <v>0</v>
          </cell>
          <cell r="AB60">
            <v>6816</v>
          </cell>
          <cell r="AC60">
            <v>2615847</v>
          </cell>
        </row>
        <row r="61">
          <cell r="B61" t="str">
            <v>ZGB</v>
          </cell>
          <cell r="C61" t="str">
            <v>Зэт жи би ХХК</v>
          </cell>
          <cell r="D61">
            <v>1000</v>
          </cell>
          <cell r="E61">
            <v>546000</v>
          </cell>
          <cell r="F61">
            <v>14000</v>
          </cell>
          <cell r="G61">
            <v>8120000</v>
          </cell>
          <cell r="H61">
            <v>8666000</v>
          </cell>
          <cell r="U61">
            <v>0</v>
          </cell>
          <cell r="AB61">
            <v>15000</v>
          </cell>
          <cell r="AC61">
            <v>8666000</v>
          </cell>
        </row>
        <row r="62">
          <cell r="B62" t="str">
            <v>ZRGD</v>
          </cell>
          <cell r="C62" t="str">
            <v>Зэргэд ХХК</v>
          </cell>
          <cell r="D62">
            <v>100799</v>
          </cell>
          <cell r="E62">
            <v>24334141.99</v>
          </cell>
          <cell r="F62">
            <v>157186</v>
          </cell>
          <cell r="G62">
            <v>3971153.99</v>
          </cell>
          <cell r="H62">
            <v>28305295.979999997</v>
          </cell>
          <cell r="U62">
            <v>0</v>
          </cell>
          <cell r="AB62">
            <v>257985</v>
          </cell>
          <cell r="AC62">
            <v>28305295.979999997</v>
          </cell>
        </row>
        <row r="63">
          <cell r="B63" t="str">
            <v>нийт</v>
          </cell>
          <cell r="D63">
            <v>23550283</v>
          </cell>
          <cell r="E63">
            <v>5090536576.290001</v>
          </cell>
          <cell r="F63">
            <v>23550283</v>
          </cell>
          <cell r="G63">
            <v>5090536576.290002</v>
          </cell>
          <cell r="Q63">
            <v>446</v>
          </cell>
          <cell r="R63">
            <v>44591380</v>
          </cell>
          <cell r="S63">
            <v>446</v>
          </cell>
          <cell r="T63">
            <v>44591380</v>
          </cell>
          <cell r="X63">
            <v>0</v>
          </cell>
          <cell r="AB63">
            <v>47101458</v>
          </cell>
          <cell r="AC63">
            <v>10270255912.579998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1687</v>
          </cell>
          <cell r="E11">
            <v>408594.72</v>
          </cell>
          <cell r="F11">
            <v>20393</v>
          </cell>
          <cell r="G11">
            <v>11312260.5</v>
          </cell>
          <cell r="H11">
            <v>11720855.22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95275</v>
          </cell>
          <cell r="E12">
            <v>18255480.52</v>
          </cell>
          <cell r="F12">
            <v>72278</v>
          </cell>
          <cell r="G12">
            <v>44941212.52</v>
          </cell>
          <cell r="H12">
            <v>63196693.04000001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300</v>
          </cell>
          <cell r="R12">
            <v>30000000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3380</v>
          </cell>
          <cell r="E14">
            <v>1991456</v>
          </cell>
          <cell r="F14">
            <v>0</v>
          </cell>
          <cell r="G14">
            <v>0</v>
          </cell>
          <cell r="H14">
            <v>1991456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12640199</v>
          </cell>
          <cell r="E15">
            <v>1332133637.22</v>
          </cell>
          <cell r="F15">
            <v>12408545</v>
          </cell>
          <cell r="G15">
            <v>1309129393.99</v>
          </cell>
          <cell r="H15">
            <v>2641263031.21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456</v>
          </cell>
          <cell r="E17">
            <v>1247430</v>
          </cell>
          <cell r="F17">
            <v>3456</v>
          </cell>
          <cell r="G17">
            <v>1111140</v>
          </cell>
          <cell r="H17">
            <v>2358570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50</v>
          </cell>
          <cell r="E19">
            <v>100000</v>
          </cell>
          <cell r="F19">
            <v>608</v>
          </cell>
          <cell r="G19">
            <v>569800</v>
          </cell>
          <cell r="H19">
            <v>669800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944160</v>
          </cell>
          <cell r="E20">
            <v>107602351.97999999</v>
          </cell>
          <cell r="F20">
            <v>886740</v>
          </cell>
          <cell r="G20">
            <v>88173952.97</v>
          </cell>
          <cell r="H20">
            <v>195776304.95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3748707</v>
          </cell>
          <cell r="E21">
            <v>122554711.67</v>
          </cell>
          <cell r="F21">
            <v>3582155</v>
          </cell>
          <cell r="G21">
            <v>125273452.28</v>
          </cell>
          <cell r="H21">
            <v>247828163.95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134</v>
          </cell>
          <cell r="R21">
            <v>13398380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46864</v>
          </cell>
          <cell r="E23">
            <v>6338441.54</v>
          </cell>
          <cell r="F23">
            <v>80916</v>
          </cell>
          <cell r="G23">
            <v>12206175.61</v>
          </cell>
          <cell r="H23">
            <v>18544617.15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1</v>
          </cell>
          <cell r="R23">
            <v>98000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0</v>
          </cell>
          <cell r="E25">
            <v>0</v>
          </cell>
          <cell r="F25">
            <v>25</v>
          </cell>
          <cell r="G25">
            <v>87500</v>
          </cell>
          <cell r="H25">
            <v>87500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3008</v>
          </cell>
          <cell r="E26">
            <v>2649095.2</v>
          </cell>
          <cell r="F26">
            <v>13920</v>
          </cell>
          <cell r="G26">
            <v>5292252</v>
          </cell>
          <cell r="H26">
            <v>7941347.2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6615</v>
          </cell>
          <cell r="E27">
            <v>892587.5</v>
          </cell>
          <cell r="F27">
            <v>4736</v>
          </cell>
          <cell r="G27">
            <v>5370121.33</v>
          </cell>
          <cell r="H27">
            <v>6262708.83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260</v>
          </cell>
          <cell r="E30">
            <v>218250</v>
          </cell>
          <cell r="F30">
            <v>0</v>
          </cell>
          <cell r="G30">
            <v>0</v>
          </cell>
          <cell r="H30">
            <v>218250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670032</v>
          </cell>
          <cell r="E31">
            <v>166765212.97</v>
          </cell>
          <cell r="F31">
            <v>371708</v>
          </cell>
          <cell r="G31">
            <v>59217519.46</v>
          </cell>
          <cell r="H31">
            <v>225982732.43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61347</v>
          </cell>
          <cell r="E32">
            <v>2483496.4</v>
          </cell>
          <cell r="F32">
            <v>48455</v>
          </cell>
          <cell r="G32">
            <v>15865152.34</v>
          </cell>
          <cell r="H32">
            <v>18348648.74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39335</v>
          </cell>
          <cell r="E33">
            <v>14468167.32</v>
          </cell>
          <cell r="F33">
            <v>23778</v>
          </cell>
          <cell r="G33">
            <v>10409893.82</v>
          </cell>
          <cell r="H33">
            <v>24878061.14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4</v>
          </cell>
          <cell r="R33">
            <v>400000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229019</v>
          </cell>
          <cell r="E34">
            <v>47816579</v>
          </cell>
          <cell r="F34">
            <v>209943</v>
          </cell>
          <cell r="G34">
            <v>34809262.22</v>
          </cell>
          <cell r="H34">
            <v>82625841.22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9000</v>
          </cell>
          <cell r="G35">
            <v>5247010</v>
          </cell>
          <cell r="H35">
            <v>5247010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15138</v>
          </cell>
          <cell r="E36">
            <v>2043511.95</v>
          </cell>
          <cell r="F36">
            <v>0</v>
          </cell>
          <cell r="G36">
            <v>0</v>
          </cell>
          <cell r="H36">
            <v>2043511.95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1200311</v>
          </cell>
          <cell r="E37">
            <v>2709866188</v>
          </cell>
          <cell r="F37">
            <v>1203925</v>
          </cell>
          <cell r="G37">
            <v>2718991314</v>
          </cell>
          <cell r="H37">
            <v>5428857502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2</v>
          </cell>
          <cell r="R37">
            <v>200000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3723</v>
          </cell>
          <cell r="E38">
            <v>19716930</v>
          </cell>
          <cell r="F38">
            <v>20606</v>
          </cell>
          <cell r="G38">
            <v>9488713.5</v>
          </cell>
          <cell r="H38">
            <v>29205643.5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350</v>
          </cell>
          <cell r="E39">
            <v>57830</v>
          </cell>
          <cell r="F39">
            <v>7834</v>
          </cell>
          <cell r="G39">
            <v>2340869</v>
          </cell>
          <cell r="H39">
            <v>2398699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140469</v>
          </cell>
          <cell r="G40">
            <v>45453289.17</v>
          </cell>
          <cell r="H40">
            <v>45453289.17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425463</v>
          </cell>
          <cell r="E42">
            <v>122426811.68</v>
          </cell>
          <cell r="F42">
            <v>498778</v>
          </cell>
          <cell r="G42">
            <v>150461453.47</v>
          </cell>
          <cell r="H42">
            <v>272888265.15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17551</v>
          </cell>
          <cell r="E45">
            <v>3569143.46</v>
          </cell>
          <cell r="F45">
            <v>54800</v>
          </cell>
          <cell r="G45">
            <v>1923696.6</v>
          </cell>
          <cell r="H45">
            <v>5492840.0600000005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234745</v>
          </cell>
          <cell r="E46">
            <v>16560659.64</v>
          </cell>
          <cell r="F46">
            <v>61115</v>
          </cell>
          <cell r="G46">
            <v>9899562.31</v>
          </cell>
          <cell r="H46">
            <v>26460221.950000003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53765</v>
          </cell>
          <cell r="E47">
            <v>55953988.29</v>
          </cell>
          <cell r="F47">
            <v>312692</v>
          </cell>
          <cell r="G47">
            <v>37259667.5</v>
          </cell>
          <cell r="H47">
            <v>93213655.78999999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5158</v>
          </cell>
          <cell r="E48">
            <v>1034187.5</v>
          </cell>
          <cell r="F48">
            <v>801</v>
          </cell>
          <cell r="G48">
            <v>4618238.6</v>
          </cell>
          <cell r="H48">
            <v>5652426.1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1644395</v>
          </cell>
          <cell r="G49">
            <v>51555088.89</v>
          </cell>
          <cell r="H49">
            <v>51555088.89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5</v>
          </cell>
          <cell r="R49">
            <v>495000</v>
          </cell>
        </row>
        <row r="50">
          <cell r="B50" t="str">
            <v>SANR</v>
          </cell>
          <cell r="C50" t="str">
            <v>Санар ХХК</v>
          </cell>
          <cell r="D50">
            <v>28415</v>
          </cell>
          <cell r="E50">
            <v>2934000</v>
          </cell>
          <cell r="F50">
            <v>57000</v>
          </cell>
          <cell r="G50">
            <v>16322345.2</v>
          </cell>
          <cell r="H50">
            <v>19256345.2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SECP</v>
          </cell>
          <cell r="C51" t="str">
            <v>СИКАП</v>
          </cell>
          <cell r="D51">
            <v>155068</v>
          </cell>
          <cell r="E51">
            <v>2912803</v>
          </cell>
          <cell r="F51">
            <v>155340</v>
          </cell>
          <cell r="G51">
            <v>2511672</v>
          </cell>
          <cell r="H51">
            <v>5424475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2200</v>
          </cell>
          <cell r="G52">
            <v>1001000</v>
          </cell>
          <cell r="H52">
            <v>1001000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531943</v>
          </cell>
          <cell r="E54">
            <v>112265040.88</v>
          </cell>
          <cell r="F54">
            <v>586337</v>
          </cell>
          <cell r="G54">
            <v>93825639.25</v>
          </cell>
          <cell r="H54">
            <v>206090680.13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444830</v>
          </cell>
          <cell r="E55">
            <v>7007289.56</v>
          </cell>
          <cell r="F55">
            <v>11300</v>
          </cell>
          <cell r="G55">
            <v>2204510</v>
          </cell>
          <cell r="H55">
            <v>9211799.559999999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2383</v>
          </cell>
          <cell r="E56">
            <v>1510530</v>
          </cell>
          <cell r="F56">
            <v>3488</v>
          </cell>
          <cell r="G56">
            <v>15933580</v>
          </cell>
          <cell r="H56">
            <v>17444110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541118</v>
          </cell>
          <cell r="E57">
            <v>97573436.85</v>
          </cell>
          <cell r="F57">
            <v>225655</v>
          </cell>
          <cell r="G57">
            <v>61390144.64</v>
          </cell>
          <cell r="H57">
            <v>158963581.49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2159</v>
          </cell>
          <cell r="E58">
            <v>1938247.16</v>
          </cell>
          <cell r="F58">
            <v>405</v>
          </cell>
          <cell r="G58">
            <v>19047</v>
          </cell>
          <cell r="H58">
            <v>1957294.16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1294101</v>
          </cell>
          <cell r="E59">
            <v>81202967.29</v>
          </cell>
          <cell r="F59">
            <v>650354</v>
          </cell>
          <cell r="G59">
            <v>122771022.13</v>
          </cell>
          <cell r="H59">
            <v>203973989.42000002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1869</v>
          </cell>
          <cell r="E60">
            <v>1157377</v>
          </cell>
          <cell r="F60">
            <v>4947</v>
          </cell>
          <cell r="G60">
            <v>1458470</v>
          </cell>
          <cell r="H60">
            <v>2615847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1000</v>
          </cell>
          <cell r="E61">
            <v>546000</v>
          </cell>
          <cell r="F61">
            <v>14000</v>
          </cell>
          <cell r="G61">
            <v>8120000</v>
          </cell>
          <cell r="H61">
            <v>8666000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100799</v>
          </cell>
          <cell r="E62">
            <v>24334141.99</v>
          </cell>
          <cell r="F62">
            <v>157186</v>
          </cell>
          <cell r="G62">
            <v>3971153.99</v>
          </cell>
          <cell r="H62">
            <v>28305295.979999997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нийт</v>
          </cell>
          <cell r="C63">
            <v>0</v>
          </cell>
          <cell r="D63">
            <v>23550283</v>
          </cell>
          <cell r="E63">
            <v>5090536576.290001</v>
          </cell>
          <cell r="F63">
            <v>23550283</v>
          </cell>
          <cell r="G63">
            <v>5090536576.290002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446</v>
          </cell>
          <cell r="R63">
            <v>44591380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BDSC</v>
          </cell>
          <cell r="C16" t="str">
            <v>"БИ ДИ СЕК ҮЦК" 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2068684959.97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2068684959.97</v>
          </cell>
          <cell r="N16">
            <v>17840798960.84</v>
          </cell>
        </row>
        <row r="17">
          <cell r="B17" t="str">
            <v>MNET</v>
          </cell>
          <cell r="C17" t="str">
            <v>"АРД СЕКЬЮРИТИЗ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1000727339.26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1000727339.26</v>
          </cell>
          <cell r="N17">
            <v>13615729446.85</v>
          </cell>
        </row>
        <row r="18">
          <cell r="B18" t="str">
            <v>ARD</v>
          </cell>
          <cell r="C18" t="str">
            <v>"АРД КАПИТАЛ ГРУПП ҮЦК" ХХК</v>
          </cell>
          <cell r="D18" t="str">
            <v>●</v>
          </cell>
          <cell r="E18" t="str">
            <v>●</v>
          </cell>
          <cell r="G18">
            <v>25148819.92</v>
          </cell>
          <cell r="H18">
            <v>0</v>
          </cell>
          <cell r="I18">
            <v>607160</v>
          </cell>
          <cell r="J18">
            <v>0</v>
          </cell>
          <cell r="K18">
            <v>0</v>
          </cell>
          <cell r="L18">
            <v>0</v>
          </cell>
          <cell r="M18">
            <v>25755979.92</v>
          </cell>
          <cell r="N18">
            <v>8389268111.46</v>
          </cell>
        </row>
        <row r="19">
          <cell r="B19" t="str">
            <v>INVC</v>
          </cell>
          <cell r="C19" t="str">
            <v>"ИНВЕСКОР КАПИТАЛ ҮЦК" ХХК</v>
          </cell>
          <cell r="D19" t="str">
            <v>●</v>
          </cell>
          <cell r="E19" t="str">
            <v>●</v>
          </cell>
          <cell r="G19">
            <v>4839999138.5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4839999138.5</v>
          </cell>
          <cell r="N19">
            <v>5795933148.5</v>
          </cell>
        </row>
        <row r="20">
          <cell r="B20" t="str">
            <v>BZIN</v>
          </cell>
          <cell r="C20" t="str">
            <v>"МИРЭ ЭССЭТ СЕКЬЮРИТИС МОНГОЛ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27469883.7</v>
          </cell>
          <cell r="H20">
            <v>0</v>
          </cell>
          <cell r="I20">
            <v>564351520</v>
          </cell>
          <cell r="J20">
            <v>0</v>
          </cell>
          <cell r="K20">
            <v>0</v>
          </cell>
          <cell r="L20">
            <v>0</v>
          </cell>
          <cell r="M20">
            <v>591821403.7</v>
          </cell>
          <cell r="N20">
            <v>5399555349.32</v>
          </cell>
        </row>
        <row r="21">
          <cell r="B21" t="str">
            <v>GLMT</v>
          </cell>
          <cell r="C21" t="str">
            <v>"ГОЛОМТ КАПИТАЛ ҮЦК" ХХК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77430494.25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77430494.25</v>
          </cell>
          <cell r="N21">
            <v>3575196302.47</v>
          </cell>
        </row>
        <row r="22">
          <cell r="B22" t="str">
            <v>STIN</v>
          </cell>
          <cell r="C22" t="str">
            <v>"СТАНДАРТ ИНВЕСТМЕНТ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131892394.8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131892394.8</v>
          </cell>
          <cell r="N22">
            <v>2543366126.9</v>
          </cell>
        </row>
        <row r="23">
          <cell r="B23" t="str">
            <v>ECM</v>
          </cell>
          <cell r="C23" t="str">
            <v>"ЕВРАЗИА КАПИТАЛ ХОЛДИНГ ҮЦК" 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331198.2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331198.2</v>
          </cell>
          <cell r="N23">
            <v>2221931463.2</v>
          </cell>
        </row>
        <row r="24">
          <cell r="B24" t="str">
            <v>MSEC</v>
          </cell>
          <cell r="C24" t="str">
            <v>"МОНСЕК ҮЦК" ХХК</v>
          </cell>
          <cell r="D24" t="str">
            <v>●</v>
          </cell>
          <cell r="G24">
            <v>27535590.04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27535590.04</v>
          </cell>
          <cell r="N24">
            <v>1412390995.4099998</v>
          </cell>
        </row>
        <row r="25">
          <cell r="B25" t="str">
            <v>TDB</v>
          </cell>
          <cell r="C25" t="str">
            <v>"ТИ ДИ БИ КАПИТАЛ ҮЦК" ХХК</v>
          </cell>
          <cell r="D25" t="str">
            <v>●</v>
          </cell>
          <cell r="E25" t="str">
            <v>●</v>
          </cell>
          <cell r="G25">
            <v>237885565.23</v>
          </cell>
          <cell r="H25">
            <v>0</v>
          </cell>
          <cell r="I25">
            <v>1000000</v>
          </cell>
          <cell r="J25">
            <v>0</v>
          </cell>
          <cell r="K25">
            <v>0</v>
          </cell>
          <cell r="L25">
            <v>0</v>
          </cell>
          <cell r="M25">
            <v>238885565.23</v>
          </cell>
          <cell r="N25">
            <v>1240083223.99</v>
          </cell>
        </row>
        <row r="26">
          <cell r="B26" t="str">
            <v>RISM</v>
          </cell>
          <cell r="C26" t="str">
            <v>"РАЙНОС ИНВЕСТМЕНТ ҮЦК" ХХК</v>
          </cell>
          <cell r="D26" t="str">
            <v>●</v>
          </cell>
          <cell r="F26" t="str">
            <v>●</v>
          </cell>
          <cell r="G26">
            <v>75603</v>
          </cell>
          <cell r="H26">
            <v>0</v>
          </cell>
          <cell r="I26">
            <v>10100000</v>
          </cell>
          <cell r="J26">
            <v>0</v>
          </cell>
          <cell r="K26">
            <v>0</v>
          </cell>
          <cell r="L26">
            <v>0</v>
          </cell>
          <cell r="M26">
            <v>10175603</v>
          </cell>
          <cell r="N26">
            <v>725181880.34</v>
          </cell>
        </row>
        <row r="27">
          <cell r="B27" t="str">
            <v>BUMB</v>
          </cell>
          <cell r="C27" t="str">
            <v>"БУМБАТ-АЛТАЙ ҮЦК" ХХК</v>
          </cell>
          <cell r="D27" t="str">
            <v>●</v>
          </cell>
          <cell r="G27">
            <v>85245944.99000001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85245944.99000001</v>
          </cell>
          <cell r="N27">
            <v>716096884.73</v>
          </cell>
        </row>
        <row r="28">
          <cell r="B28" t="str">
            <v>GAUL</v>
          </cell>
          <cell r="C28" t="str">
            <v>"ГАҮЛИ ҮЦК" ХХК</v>
          </cell>
          <cell r="D28" t="str">
            <v>●</v>
          </cell>
          <cell r="E28" t="str">
            <v>●</v>
          </cell>
          <cell r="G28">
            <v>52469579.2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52469579.2</v>
          </cell>
          <cell r="N28">
            <v>612268798.26</v>
          </cell>
        </row>
        <row r="29">
          <cell r="B29" t="str">
            <v>ARGB</v>
          </cell>
          <cell r="C29" t="str">
            <v>"АРГАЙ БЭСТ ҮЦК" ХХК</v>
          </cell>
          <cell r="D29" t="str">
            <v>●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499312375</v>
          </cell>
        </row>
        <row r="30">
          <cell r="B30" t="str">
            <v>TTOL</v>
          </cell>
          <cell r="C30" t="str">
            <v>"АПЕКС КАПИТАЛ ҮЦК" ХХК</v>
          </cell>
          <cell r="D30" t="str">
            <v>●</v>
          </cell>
          <cell r="F30" t="str">
            <v>●</v>
          </cell>
          <cell r="G30">
            <v>71368492.34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71368492.34</v>
          </cell>
          <cell r="N30">
            <v>408210706.45000005</v>
          </cell>
        </row>
        <row r="31">
          <cell r="B31" t="str">
            <v>NOVL</v>
          </cell>
          <cell r="C31" t="str">
            <v>"НОВЕЛ ИНВЕСТМЕНТ ҮЦК" ХХК</v>
          </cell>
          <cell r="D31" t="str">
            <v>●</v>
          </cell>
          <cell r="F31" t="str">
            <v>●</v>
          </cell>
          <cell r="G31">
            <v>46617627.489999995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46617627.489999995</v>
          </cell>
          <cell r="N31">
            <v>360169136.66999996</v>
          </cell>
        </row>
        <row r="32">
          <cell r="B32" t="str">
            <v>ZRGD</v>
          </cell>
          <cell r="C32" t="str">
            <v>"ЗЭРГЭД ҮЦК" ХХК</v>
          </cell>
          <cell r="D32" t="str">
            <v>●</v>
          </cell>
          <cell r="G32">
            <v>21700458.9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21700458.9</v>
          </cell>
          <cell r="N32">
            <v>204927250.6</v>
          </cell>
        </row>
        <row r="33">
          <cell r="B33" t="str">
            <v>TCHB</v>
          </cell>
          <cell r="C33" t="str">
            <v>"ТУЛГАТ ЧАНДМАНЬ БАЯН  ҮЦК" ХХК</v>
          </cell>
          <cell r="D33" t="str">
            <v>●</v>
          </cell>
          <cell r="G33">
            <v>12759735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12759735</v>
          </cell>
          <cell r="N33">
            <v>198939291.8</v>
          </cell>
        </row>
        <row r="34">
          <cell r="B34" t="str">
            <v>SGC</v>
          </cell>
          <cell r="C34" t="str">
            <v>"ЭС ЖИ КАПИТАЛ ҮЦК" ХХК</v>
          </cell>
          <cell r="D34" t="str">
            <v>●</v>
          </cell>
          <cell r="E34" t="str">
            <v>●</v>
          </cell>
          <cell r="F34" t="str">
            <v>●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179505968.44000003</v>
          </cell>
        </row>
        <row r="35">
          <cell r="B35" t="str">
            <v>BLMB</v>
          </cell>
          <cell r="C35" t="str">
            <v>"БЛҮМСБЮРИ СЕКЮРИТИЕС ҮЦК" ХХК </v>
          </cell>
          <cell r="D35" t="str">
            <v>●</v>
          </cell>
          <cell r="G35">
            <v>7338000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7338000</v>
          </cell>
          <cell r="N35">
            <v>169160635.47</v>
          </cell>
        </row>
        <row r="36">
          <cell r="B36" t="str">
            <v>SECP</v>
          </cell>
          <cell r="C36" t="str">
            <v>"СИКАП  ҮЦК" ХХК</v>
          </cell>
          <cell r="D36" t="str">
            <v>●</v>
          </cell>
          <cell r="E36" t="str">
            <v>●</v>
          </cell>
          <cell r="F36" t="str">
            <v>●</v>
          </cell>
          <cell r="G36">
            <v>11869454.5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11869454.5</v>
          </cell>
          <cell r="N36">
            <v>167179363.97000003</v>
          </cell>
        </row>
        <row r="37">
          <cell r="B37" t="str">
            <v>CTRL</v>
          </cell>
          <cell r="C37" t="str">
            <v>ЦЕНТРАЛ СЕКЬЮРИТИЙЗ ҮЦК</v>
          </cell>
          <cell r="D37" t="str">
            <v>●</v>
          </cell>
          <cell r="G37">
            <v>3889715.45</v>
          </cell>
          <cell r="H37">
            <v>0</v>
          </cell>
          <cell r="I37">
            <v>2998000</v>
          </cell>
          <cell r="J37">
            <v>0</v>
          </cell>
          <cell r="K37">
            <v>0</v>
          </cell>
          <cell r="L37">
            <v>0</v>
          </cell>
          <cell r="M37">
            <v>6887715.45</v>
          </cell>
          <cell r="N37">
            <v>167098433.59</v>
          </cell>
        </row>
        <row r="38">
          <cell r="B38" t="str">
            <v>GDSC</v>
          </cell>
          <cell r="C38" t="str">
            <v>"ГҮҮДСЕК ҮЦК" ХХК</v>
          </cell>
          <cell r="D38" t="str">
            <v>●</v>
          </cell>
          <cell r="E38" t="str">
            <v>●</v>
          </cell>
          <cell r="F38" t="str">
            <v>●</v>
          </cell>
          <cell r="G38">
            <v>11080376.06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11080376.06</v>
          </cell>
          <cell r="N38">
            <v>143263598.48999998</v>
          </cell>
        </row>
        <row r="39">
          <cell r="B39" t="str">
            <v>DRBR</v>
          </cell>
          <cell r="C39" t="str">
            <v>"ДАРХАН БРОКЕР ҮЦК" ХХК</v>
          </cell>
          <cell r="D39" t="str">
            <v>●</v>
          </cell>
          <cell r="G39">
            <v>1162310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1162310</v>
          </cell>
          <cell r="N39">
            <v>136157564.53</v>
          </cell>
        </row>
        <row r="40">
          <cell r="B40" t="str">
            <v>LFTI</v>
          </cell>
          <cell r="C40" t="str">
            <v>"ЛАЙФТАЙМ ИНВЕСТМЕНТ ҮЦК" ХХК</v>
          </cell>
          <cell r="D40" t="str">
            <v>●</v>
          </cell>
          <cell r="E40" t="str">
            <v>●</v>
          </cell>
          <cell r="G40">
            <v>8947942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8947942</v>
          </cell>
          <cell r="N40">
            <v>123220044.23</v>
          </cell>
        </row>
        <row r="41">
          <cell r="B41" t="str">
            <v>MSDQ</v>
          </cell>
          <cell r="C41" t="str">
            <v>"МАСДАК ҮНЭТ ЦААСНЫ КОМПАНИ" ХХК</v>
          </cell>
          <cell r="D41" t="str">
            <v>●</v>
          </cell>
          <cell r="G41">
            <v>1177013.34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1177013.34</v>
          </cell>
          <cell r="N41">
            <v>113111568.9</v>
          </cell>
        </row>
        <row r="42">
          <cell r="B42" t="str">
            <v>DELG</v>
          </cell>
          <cell r="C42" t="str">
            <v>"ДЭЛГЭРХАНГАЙ СЕКЮРИТИЗ ҮЦК" ХХК</v>
          </cell>
          <cell r="D42" t="str">
            <v>●</v>
          </cell>
          <cell r="G42">
            <v>10155242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10155242</v>
          </cell>
          <cell r="N42">
            <v>95559229.6</v>
          </cell>
        </row>
        <row r="43">
          <cell r="B43" t="str">
            <v>GDEV</v>
          </cell>
          <cell r="C43" t="str">
            <v>"ГРАНДДЕВЕЛОПМЕНТ ҮЦК" ХХК</v>
          </cell>
          <cell r="D43" t="str">
            <v>●</v>
          </cell>
          <cell r="G43">
            <v>4426300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4426300</v>
          </cell>
          <cell r="N43">
            <v>68225632.48</v>
          </cell>
        </row>
        <row r="44">
          <cell r="B44" t="str">
            <v>TABO</v>
          </cell>
          <cell r="C44" t="str">
            <v>"ТАВАН БОГД ҮЦК" ХХК</v>
          </cell>
          <cell r="D44" t="str">
            <v>●</v>
          </cell>
          <cell r="G44">
            <v>1666678.64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1666678.64</v>
          </cell>
          <cell r="N44">
            <v>66466336.96</v>
          </cell>
        </row>
        <row r="45">
          <cell r="B45" t="str">
            <v>GATR</v>
          </cell>
          <cell r="C45" t="str">
            <v>"ГАЦУУРТ ТРЕЙД ҮЦК" ХХК</v>
          </cell>
          <cell r="D45" t="str">
            <v>●</v>
          </cell>
          <cell r="G45">
            <v>145410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145410</v>
          </cell>
          <cell r="N45">
            <v>59780481</v>
          </cell>
        </row>
        <row r="46">
          <cell r="B46" t="str">
            <v>MONG</v>
          </cell>
          <cell r="C46" t="str">
            <v>"МОНГОЛ СЕКЮРИТИЕС ҮЦК" ХК</v>
          </cell>
          <cell r="D46" t="str">
            <v>●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52295725.44</v>
          </cell>
        </row>
        <row r="47">
          <cell r="B47" t="str">
            <v>DOMI</v>
          </cell>
          <cell r="C47" t="str">
            <v>"ДОМИКС СЕК ҮЦК" ХХК</v>
          </cell>
          <cell r="D47" t="str">
            <v>●</v>
          </cell>
          <cell r="G47">
            <v>8118546.49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M47">
            <v>8118546.49</v>
          </cell>
          <cell r="N47">
            <v>37968212.35</v>
          </cell>
        </row>
        <row r="48">
          <cell r="B48" t="str">
            <v>SANR</v>
          </cell>
          <cell r="C48" t="str">
            <v>"САНАР ҮЦК" ХХК</v>
          </cell>
          <cell r="D48" t="str">
            <v>●</v>
          </cell>
          <cell r="G48">
            <v>917100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917100</v>
          </cell>
          <cell r="N48">
            <v>37563777.85</v>
          </cell>
        </row>
        <row r="49">
          <cell r="B49" t="str">
            <v>BATS</v>
          </cell>
          <cell r="C49" t="str">
            <v>"БАТС ҮЦК" ХХК</v>
          </cell>
          <cell r="D49" t="str">
            <v>●</v>
          </cell>
          <cell r="G49">
            <v>295020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295020</v>
          </cell>
          <cell r="N49">
            <v>36182502.3</v>
          </cell>
        </row>
        <row r="50">
          <cell r="B50" t="str">
            <v>NSEC</v>
          </cell>
          <cell r="C50" t="str">
            <v>"НЭЙШНЛ СЕКЮРИТИС ҮЦК" ХХК</v>
          </cell>
          <cell r="D50" t="str">
            <v>●</v>
          </cell>
          <cell r="E50" t="str">
            <v>●</v>
          </cell>
          <cell r="F50" t="str">
            <v>●</v>
          </cell>
          <cell r="G50">
            <v>16167050.49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16167050.49</v>
          </cell>
          <cell r="N50">
            <v>33640162.57</v>
          </cell>
        </row>
        <row r="51">
          <cell r="B51" t="str">
            <v>BULG</v>
          </cell>
          <cell r="C51" t="str">
            <v>"БУЛГАН БРОКЕР ҮЦК" ХХК</v>
          </cell>
          <cell r="D51" t="str">
            <v>●</v>
          </cell>
          <cell r="G51">
            <v>7813700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7813700</v>
          </cell>
          <cell r="N51">
            <v>30951110</v>
          </cell>
        </row>
        <row r="52">
          <cell r="B52" t="str">
            <v>MIBG</v>
          </cell>
          <cell r="C52" t="str">
            <v>"ЭМ АЙ БИ ЖИ ХХК ҮЦК"</v>
          </cell>
          <cell r="D52" t="str">
            <v>●</v>
          </cell>
          <cell r="G52">
            <v>2821000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2821000</v>
          </cell>
          <cell r="N52">
            <v>28863031</v>
          </cell>
        </row>
        <row r="53">
          <cell r="B53" t="str">
            <v>MERG</v>
          </cell>
          <cell r="C53" t="str">
            <v>"МЭРГЭН САНАА ҮЦК" ХХК</v>
          </cell>
          <cell r="D53" t="str">
            <v>●</v>
          </cell>
          <cell r="G53">
            <v>1089185.25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1089185.25</v>
          </cell>
          <cell r="N53">
            <v>26664636.549999997</v>
          </cell>
        </row>
        <row r="54">
          <cell r="B54" t="str">
            <v>HUN</v>
          </cell>
          <cell r="C54" t="str">
            <v>"ХҮННҮ ЭМПАЙР ҮЦК" ХХК</v>
          </cell>
          <cell r="D54" t="str">
            <v>●</v>
          </cell>
          <cell r="G54">
            <v>206210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206210</v>
          </cell>
          <cell r="N54">
            <v>26644337.66</v>
          </cell>
        </row>
        <row r="55">
          <cell r="B55" t="str">
            <v>TNGR</v>
          </cell>
          <cell r="C55" t="str">
            <v>"ТЭНГЭР КАПИТАЛ  ҮЦК" ХХК</v>
          </cell>
          <cell r="D55" t="str">
            <v>●</v>
          </cell>
          <cell r="F55" t="str">
            <v>●</v>
          </cell>
          <cell r="G55">
            <v>690295.5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690295.5</v>
          </cell>
          <cell r="N55">
            <v>24419486.82</v>
          </cell>
        </row>
        <row r="56">
          <cell r="B56" t="str">
            <v>UNDR</v>
          </cell>
          <cell r="C56" t="str">
            <v>"ӨНДӨРХААН ИНВЕСТ ҮЦК" ХХК</v>
          </cell>
          <cell r="D56" t="str">
            <v>●</v>
          </cell>
          <cell r="G56">
            <v>2945087.43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2945087.43</v>
          </cell>
          <cell r="N56">
            <v>22467922.09</v>
          </cell>
        </row>
        <row r="57">
          <cell r="B57" t="str">
            <v>MICC</v>
          </cell>
          <cell r="C57" t="str">
            <v>"ЭМ АЙ СИ СИ  ҮЦК" ХХК</v>
          </cell>
          <cell r="D57" t="str">
            <v>●</v>
          </cell>
          <cell r="E57" t="str">
            <v>●</v>
          </cell>
          <cell r="G57">
            <v>208000.82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208000.82</v>
          </cell>
          <cell r="N57">
            <v>9120473.82</v>
          </cell>
        </row>
        <row r="58">
          <cell r="B58" t="str">
            <v>ZGB</v>
          </cell>
          <cell r="C58" t="str">
            <v>"ЗЭТ ЖИ БИ ҮЦК" ХХК</v>
          </cell>
          <cell r="D58" t="str">
            <v>●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7186696.5</v>
          </cell>
        </row>
        <row r="59">
          <cell r="B59" t="str">
            <v>SILS</v>
          </cell>
          <cell r="C59" t="str">
            <v>"СИЛВЭР ЛАЙТ СЕКЮРИТИЙЗ ҮЦК" ХХК</v>
          </cell>
          <cell r="D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  <cell r="N59">
            <v>5011965.2</v>
          </cell>
        </row>
        <row r="60">
          <cell r="B60" t="str">
            <v>APS</v>
          </cell>
          <cell r="C60" t="str">
            <v>"АЗИА ПАСИФИК СЕКЬЮРИТИС ҮЦК" ХХК</v>
          </cell>
          <cell r="D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4670738</v>
          </cell>
        </row>
        <row r="61">
          <cell r="B61" t="str">
            <v>GNDX</v>
          </cell>
          <cell r="C61" t="str">
            <v>"ГЕНДЕКС ҮЦК" ХХК</v>
          </cell>
          <cell r="D61" t="str">
            <v>●</v>
          </cell>
          <cell r="G61">
            <v>3700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3700</v>
          </cell>
          <cell r="N61">
            <v>1553979.52</v>
          </cell>
        </row>
        <row r="62">
          <cell r="B62" t="str">
            <v>MOHU</v>
          </cell>
          <cell r="C62" t="str">
            <v>"MОНГОЛ ХУВЬЦАА" ХХК</v>
          </cell>
          <cell r="D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169187.9</v>
          </cell>
        </row>
        <row r="63">
          <cell r="B63" t="str">
            <v>BLAC</v>
          </cell>
          <cell r="C63" t="str">
            <v>"БЛЭКСТОУН ИНТЕРНЭЙШНЛ ҮЦК" ХХК</v>
          </cell>
          <cell r="D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95030</v>
          </cell>
        </row>
        <row r="64">
          <cell r="B64" t="str">
            <v>CAPM</v>
          </cell>
          <cell r="C64" t="str">
            <v>"КАПИТАЛ МАРКЕТ КОРПОРАЦИ ҮЦК" ХХК</v>
          </cell>
          <cell r="D64" t="str">
            <v>●</v>
          </cell>
          <cell r="E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ALTN</v>
          </cell>
          <cell r="C65" t="str">
            <v>"АЛТАН ХОРОМСОГ ҮЦК" ХХК</v>
          </cell>
          <cell r="D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BSK</v>
          </cell>
          <cell r="C66" t="str">
            <v>"БЛЮСКАЙ СЕКЬЮРИТИЗ ҮЦК" ХК</v>
          </cell>
          <cell r="D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FCX</v>
          </cell>
          <cell r="C67" t="str">
            <v>"ЭФ СИ ИКС ҮЦК" ХХК</v>
          </cell>
          <cell r="D67" t="str">
            <v>●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 t="str">
            <v>DCF</v>
          </cell>
          <cell r="C68" t="str">
            <v>"ДИ СИ ЭФ ҮЦК" ХХК</v>
          </cell>
          <cell r="D68" t="str">
            <v>●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ACE</v>
          </cell>
          <cell r="C69" t="str">
            <v>"АСЕ ЭНД Т КАПИТАЛ ҮЦК" ХХК</v>
          </cell>
          <cell r="D69" t="str">
            <v>●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tabSelected="1" view="pageBreakPreview" zoomScale="70" zoomScaleSheetLayoutView="70" workbookViewId="0" topLeftCell="A1">
      <pane xSplit="3" ySplit="15" topLeftCell="I16" activePane="bottomRight" state="frozen"/>
      <selection pane="topRight" activeCell="D1" sqref="D1"/>
      <selection pane="bottomLeft" activeCell="A16" sqref="A16"/>
      <selection pane="bottomRight" activeCell="I65" sqref="I65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2.28125" style="2" customWidth="1"/>
    <col min="8" max="8" width="21.7109375" style="3" customWidth="1"/>
    <col min="9" max="9" width="18.00390625" style="3" customWidth="1"/>
    <col min="10" max="10" width="21.7109375" style="1" bestFit="1" customWidth="1"/>
    <col min="11" max="11" width="13.7109375" style="1" customWidth="1"/>
    <col min="12" max="12" width="26.00390625" style="1" bestFit="1" customWidth="1"/>
    <col min="13" max="13" width="22.28125" style="1" customWidth="1"/>
    <col min="14" max="14" width="22.7109375" style="1" customWidth="1"/>
    <col min="15" max="15" width="15.8515625" style="1" customWidth="1"/>
    <col min="16" max="16" width="24.421875" style="1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1" ht="15">
      <c r="P1" s="20"/>
    </row>
    <row r="2" ht="15">
      <c r="P2" s="20"/>
    </row>
    <row r="3" ht="15">
      <c r="P3" s="20"/>
    </row>
    <row r="4" ht="15">
      <c r="P4" s="20"/>
    </row>
    <row r="5" ht="15">
      <c r="P5" s="20"/>
    </row>
    <row r="6" ht="13.9" customHeight="1">
      <c r="P6" s="20"/>
    </row>
    <row r="7" spans="10:16" ht="15.75">
      <c r="J7" s="5"/>
      <c r="K7" s="5"/>
      <c r="L7" s="5"/>
      <c r="P7" s="20"/>
    </row>
    <row r="8" spans="8:16" ht="15.75">
      <c r="H8" s="6"/>
      <c r="I8" s="6"/>
      <c r="J8" s="7"/>
      <c r="K8" s="7"/>
      <c r="L8" s="7"/>
      <c r="M8" s="7"/>
      <c r="P8" s="20"/>
    </row>
    <row r="9" spans="2:16" ht="15" customHeight="1">
      <c r="B9" s="8"/>
      <c r="C9" s="9"/>
      <c r="D9" s="44" t="s">
        <v>0</v>
      </c>
      <c r="E9" s="44"/>
      <c r="F9" s="44"/>
      <c r="G9" s="44"/>
      <c r="H9" s="44"/>
      <c r="I9" s="44"/>
      <c r="J9" s="44"/>
      <c r="K9" s="44"/>
      <c r="L9" s="44"/>
      <c r="M9" s="9"/>
      <c r="N9" s="9"/>
      <c r="O9" s="9"/>
      <c r="P9" s="20"/>
    </row>
    <row r="10" ht="15.75">
      <c r="P10" s="20"/>
    </row>
    <row r="11" spans="12:16" ht="15" customHeight="1" thickBot="1">
      <c r="L11" s="45" t="s">
        <v>128</v>
      </c>
      <c r="M11" s="45"/>
      <c r="N11" s="45"/>
      <c r="O11" s="45"/>
      <c r="P11" s="20"/>
    </row>
    <row r="12" spans="1:16" ht="14.45" customHeight="1">
      <c r="A12" s="46" t="s">
        <v>1</v>
      </c>
      <c r="B12" s="48" t="s">
        <v>2</v>
      </c>
      <c r="C12" s="48" t="s">
        <v>3</v>
      </c>
      <c r="D12" s="48" t="s">
        <v>4</v>
      </c>
      <c r="E12" s="48"/>
      <c r="F12" s="48"/>
      <c r="G12" s="50" t="s">
        <v>127</v>
      </c>
      <c r="H12" s="50"/>
      <c r="I12" s="50"/>
      <c r="J12" s="50"/>
      <c r="K12" s="50"/>
      <c r="L12" s="50"/>
      <c r="M12" s="50"/>
      <c r="N12" s="51" t="s">
        <v>123</v>
      </c>
      <c r="O12" s="52"/>
      <c r="P12" s="20"/>
    </row>
    <row r="13" spans="1:17" s="8" customFormat="1" ht="15.75" customHeight="1">
      <c r="A13" s="47"/>
      <c r="B13" s="49"/>
      <c r="C13" s="49"/>
      <c r="D13" s="49"/>
      <c r="E13" s="49"/>
      <c r="F13" s="49"/>
      <c r="G13" s="38"/>
      <c r="H13" s="38"/>
      <c r="I13" s="38"/>
      <c r="J13" s="38"/>
      <c r="K13" s="38"/>
      <c r="L13" s="38"/>
      <c r="M13" s="38"/>
      <c r="N13" s="39"/>
      <c r="O13" s="40"/>
      <c r="P13" s="24"/>
      <c r="Q13" s="10"/>
    </row>
    <row r="14" spans="1:17" s="8" customFormat="1" ht="33.75" customHeight="1">
      <c r="A14" s="47"/>
      <c r="B14" s="49"/>
      <c r="C14" s="49"/>
      <c r="D14" s="49"/>
      <c r="E14" s="49"/>
      <c r="F14" s="49"/>
      <c r="G14" s="38" t="s">
        <v>5</v>
      </c>
      <c r="H14" s="38"/>
      <c r="I14" s="38"/>
      <c r="J14" s="38" t="s">
        <v>110</v>
      </c>
      <c r="K14" s="38"/>
      <c r="L14" s="38"/>
      <c r="M14" s="38" t="s">
        <v>6</v>
      </c>
      <c r="N14" s="39" t="s">
        <v>7</v>
      </c>
      <c r="O14" s="40" t="s">
        <v>8</v>
      </c>
      <c r="P14" s="24"/>
      <c r="Q14" s="10"/>
    </row>
    <row r="15" spans="1:17" s="8" customFormat="1" ht="47.25">
      <c r="A15" s="47"/>
      <c r="B15" s="49"/>
      <c r="C15" s="49"/>
      <c r="D15" s="28" t="s">
        <v>9</v>
      </c>
      <c r="E15" s="28" t="s">
        <v>10</v>
      </c>
      <c r="F15" s="28" t="s">
        <v>11</v>
      </c>
      <c r="G15" s="29" t="s">
        <v>111</v>
      </c>
      <c r="H15" s="11" t="s">
        <v>108</v>
      </c>
      <c r="I15" s="29" t="s">
        <v>109</v>
      </c>
      <c r="J15" s="29" t="s">
        <v>111</v>
      </c>
      <c r="K15" s="29" t="s">
        <v>108</v>
      </c>
      <c r="L15" s="29" t="s">
        <v>109</v>
      </c>
      <c r="M15" s="38"/>
      <c r="N15" s="39"/>
      <c r="O15" s="41"/>
      <c r="P15" s="24"/>
      <c r="Q15" s="10"/>
    </row>
    <row r="16" spans="1:16" ht="15">
      <c r="A16" s="31">
        <v>1</v>
      </c>
      <c r="B16" s="12" t="s">
        <v>12</v>
      </c>
      <c r="C16" s="13" t="s">
        <v>13</v>
      </c>
      <c r="D16" s="14" t="s">
        <v>14</v>
      </c>
      <c r="E16" s="15" t="s">
        <v>14</v>
      </c>
      <c r="F16" s="15" t="s">
        <v>14</v>
      </c>
      <c r="G16" s="16">
        <f>VLOOKUP(B16,'[1]Brokers'!$B$9:$I$69,7,0)</f>
        <v>2641263031.21</v>
      </c>
      <c r="H16" s="16">
        <f>VLOOKUP(B16,'[1]Brokers'!$B$9:$AD$69,29,0)</f>
        <v>0</v>
      </c>
      <c r="I16" s="16">
        <f>VLOOKUP(B16,'[1]Brokers'!$B$9:$U$62,20,0)</f>
        <v>0</v>
      </c>
      <c r="J16" s="16">
        <f>VLOOKUP(B16,'[2]Brokers'!$B$9:$M$69,12,0)</f>
        <v>0</v>
      </c>
      <c r="K16" s="16">
        <v>0</v>
      </c>
      <c r="L16" s="16">
        <f>VLOOKUP(B16,'[2]Brokers'!$B$9:$R$69,12,0)</f>
        <v>0</v>
      </c>
      <c r="M16" s="27">
        <f aca="true" t="shared" si="0" ref="M16:M47">L16+I16+J16+H16+G16</f>
        <v>2641263031.21</v>
      </c>
      <c r="N16" s="30">
        <f>VLOOKUP(B16,'[3]Sheet1'!$B$16:$N$69,13,0)+M16</f>
        <v>20482061992.05</v>
      </c>
      <c r="O16" s="32">
        <f aca="true" t="shared" si="1" ref="O16:O47">N16/$N$70</f>
        <v>0.26291475540273135</v>
      </c>
      <c r="P16" s="25"/>
    </row>
    <row r="17" spans="1:16" ht="15">
      <c r="A17" s="31">
        <f>+A16+1</f>
        <v>2</v>
      </c>
      <c r="B17" s="12" t="s">
        <v>29</v>
      </c>
      <c r="C17" s="13" t="s">
        <v>30</v>
      </c>
      <c r="D17" s="14" t="s">
        <v>14</v>
      </c>
      <c r="E17" s="15" t="s">
        <v>14</v>
      </c>
      <c r="F17" s="15" t="s">
        <v>14</v>
      </c>
      <c r="G17" s="16">
        <f>VLOOKUP(B17,'[1]Brokers'!$B$9:$I$69,7,0)</f>
        <v>272888265.15</v>
      </c>
      <c r="H17" s="16">
        <f>VLOOKUP(B17,'[1]Brokers'!$B$9:$AD$69,29,0)</f>
        <v>0</v>
      </c>
      <c r="I17" s="16">
        <f>VLOOKUP(B17,'[1]Brokers'!$B$9:$U$62,20,0)</f>
        <v>0</v>
      </c>
      <c r="J17" s="16">
        <f>VLOOKUP(B17,'[2]Brokers'!$B$9:$M$69,12,0)</f>
        <v>0</v>
      </c>
      <c r="K17" s="16">
        <v>0</v>
      </c>
      <c r="L17" s="16">
        <f>VLOOKUP(B17,'[2]Brokers'!$B$9:$R$69,12,0)</f>
        <v>0</v>
      </c>
      <c r="M17" s="27">
        <f t="shared" si="0"/>
        <v>272888265.15</v>
      </c>
      <c r="N17" s="30">
        <f>VLOOKUP(B17,'[3]Sheet1'!$B$16:$N$69,13,0)+M17</f>
        <v>13888617712</v>
      </c>
      <c r="O17" s="32">
        <f t="shared" si="1"/>
        <v>0.1782790487622702</v>
      </c>
      <c r="P17" s="25"/>
    </row>
    <row r="18" spans="1:16" ht="15">
      <c r="A18" s="31">
        <f aca="true" t="shared" si="2" ref="A18:A69">+A17+1</f>
        <v>3</v>
      </c>
      <c r="B18" s="12" t="s">
        <v>116</v>
      </c>
      <c r="C18" s="13" t="s">
        <v>118</v>
      </c>
      <c r="D18" s="14" t="s">
        <v>14</v>
      </c>
      <c r="E18" s="14" t="s">
        <v>14</v>
      </c>
      <c r="F18" s="14"/>
      <c r="G18" s="16">
        <f>VLOOKUP(B18,'[1]Brokers'!$B$9:$I$69,7,0)</f>
        <v>5428857502</v>
      </c>
      <c r="H18" s="16">
        <f>VLOOKUP(B18,'[1]Brokers'!$B$9:$AD$69,29,0)</f>
        <v>0</v>
      </c>
      <c r="I18" s="16">
        <f>VLOOKUP(B18,'[1]Brokers'!$B$9:$U$62,20,0)</f>
        <v>200000</v>
      </c>
      <c r="J18" s="16">
        <f>VLOOKUP(B18,'[2]Brokers'!$B$9:$M$69,12,0)</f>
        <v>0</v>
      </c>
      <c r="K18" s="16">
        <v>0</v>
      </c>
      <c r="L18" s="16">
        <f>VLOOKUP(B18,'[2]Brokers'!$B$9:$R$69,12,0)</f>
        <v>0</v>
      </c>
      <c r="M18" s="27">
        <f t="shared" si="0"/>
        <v>5429057502</v>
      </c>
      <c r="N18" s="30">
        <f>VLOOKUP(B18,'[3]Sheet1'!$B$16:$N$69,13,0)+M18</f>
        <v>11224990650.5</v>
      </c>
      <c r="O18" s="32">
        <f t="shared" si="1"/>
        <v>0.14408782047528476</v>
      </c>
      <c r="P18" s="25"/>
    </row>
    <row r="19" spans="1:16" ht="15">
      <c r="A19" s="31">
        <f t="shared" si="2"/>
        <v>4</v>
      </c>
      <c r="B19" s="12" t="s">
        <v>23</v>
      </c>
      <c r="C19" s="13" t="s">
        <v>24</v>
      </c>
      <c r="D19" s="14" t="s">
        <v>14</v>
      </c>
      <c r="E19" s="15" t="s">
        <v>14</v>
      </c>
      <c r="F19" s="15"/>
      <c r="G19" s="16">
        <f>VLOOKUP(B19,'[1]Brokers'!$B$9:$I$69,7,0)</f>
        <v>63196693.04000001</v>
      </c>
      <c r="H19" s="16">
        <f>VLOOKUP(B19,'[1]Brokers'!$B$9:$AD$69,29,0)</f>
        <v>0</v>
      </c>
      <c r="I19" s="16">
        <f>VLOOKUP(B19,'[1]Brokers'!$B$9:$U$62,20,0)</f>
        <v>48200000</v>
      </c>
      <c r="J19" s="16">
        <f>VLOOKUP(B19,'[2]Brokers'!$B$9:$M$69,12,0)</f>
        <v>0</v>
      </c>
      <c r="K19" s="16">
        <v>0</v>
      </c>
      <c r="L19" s="16">
        <f>VLOOKUP(B19,'[2]Brokers'!$B$9:$R$69,12,0)</f>
        <v>0</v>
      </c>
      <c r="M19" s="27">
        <f t="shared" si="0"/>
        <v>111396693.04</v>
      </c>
      <c r="N19" s="30">
        <f>VLOOKUP(B19,'[3]Sheet1'!$B$16:$N$69,13,0)+M19</f>
        <v>8500664804.5</v>
      </c>
      <c r="O19" s="32">
        <f t="shared" si="1"/>
        <v>0.10911744182315279</v>
      </c>
      <c r="P19" s="25"/>
    </row>
    <row r="20" spans="1:16" ht="15">
      <c r="A20" s="31">
        <f t="shared" si="2"/>
        <v>5</v>
      </c>
      <c r="B20" s="12" t="s">
        <v>21</v>
      </c>
      <c r="C20" s="13" t="s">
        <v>22</v>
      </c>
      <c r="D20" s="14" t="s">
        <v>14</v>
      </c>
      <c r="E20" s="15" t="s">
        <v>14</v>
      </c>
      <c r="F20" s="15" t="s">
        <v>14</v>
      </c>
      <c r="G20" s="16">
        <f>VLOOKUP(B20,'[1]Brokers'!$B$9:$I$69,7,0)</f>
        <v>247828163.95</v>
      </c>
      <c r="H20" s="16">
        <f>VLOOKUP(B20,'[1]Brokers'!$B$9:$AD$69,29,0)</f>
        <v>0</v>
      </c>
      <c r="I20" s="16">
        <f>VLOOKUP(B20,'[1]Brokers'!$B$9:$U$62,20,0)</f>
        <v>25591540</v>
      </c>
      <c r="J20" s="16">
        <f>VLOOKUP(B20,'[2]Brokers'!$B$9:$M$69,12,0)</f>
        <v>0</v>
      </c>
      <c r="K20" s="16">
        <v>0</v>
      </c>
      <c r="L20" s="16">
        <f>VLOOKUP(B20,'[2]Brokers'!$B$9:$R$69,12,0)</f>
        <v>0</v>
      </c>
      <c r="M20" s="27">
        <f t="shared" si="0"/>
        <v>273419703.95</v>
      </c>
      <c r="N20" s="30">
        <f>VLOOKUP(B20,'[3]Sheet1'!$B$16:$N$69,13,0)+M20</f>
        <v>5672975053.2699995</v>
      </c>
      <c r="O20" s="32">
        <f t="shared" si="1"/>
        <v>0.07282024871886433</v>
      </c>
      <c r="P20" s="25"/>
    </row>
    <row r="21" spans="1:16" ht="15">
      <c r="A21" s="31">
        <f t="shared" si="2"/>
        <v>6</v>
      </c>
      <c r="B21" s="12" t="s">
        <v>19</v>
      </c>
      <c r="C21" s="13" t="s">
        <v>20</v>
      </c>
      <c r="D21" s="14" t="s">
        <v>14</v>
      </c>
      <c r="E21" s="15" t="s">
        <v>14</v>
      </c>
      <c r="F21" s="15" t="s">
        <v>14</v>
      </c>
      <c r="G21" s="16">
        <f>VLOOKUP(B21,'[1]Brokers'!$B$9:$I$69,7,0)</f>
        <v>82625841.22</v>
      </c>
      <c r="H21" s="16">
        <f>VLOOKUP(B21,'[1]Brokers'!$B$9:$AD$69,29,0)</f>
        <v>0</v>
      </c>
      <c r="I21" s="16">
        <f>VLOOKUP(B21,'[1]Brokers'!$B$9:$U$62,20,0)</f>
        <v>0</v>
      </c>
      <c r="J21" s="16">
        <f>VLOOKUP(B21,'[2]Brokers'!$B$9:$M$69,12,0)</f>
        <v>0</v>
      </c>
      <c r="K21" s="16">
        <v>0</v>
      </c>
      <c r="L21" s="16">
        <f>VLOOKUP(B21,'[2]Brokers'!$B$9:$R$69,12,0)</f>
        <v>0</v>
      </c>
      <c r="M21" s="27">
        <f t="shared" si="0"/>
        <v>82625841.22</v>
      </c>
      <c r="N21" s="30">
        <f>VLOOKUP(B21,'[3]Sheet1'!$B$16:$N$69,13,0)+M21</f>
        <v>3657822143.6899996</v>
      </c>
      <c r="O21" s="32">
        <f t="shared" si="1"/>
        <v>0.046953056512973525</v>
      </c>
      <c r="P21" s="25"/>
    </row>
    <row r="22" spans="1:16" ht="15">
      <c r="A22" s="31">
        <f t="shared" si="2"/>
        <v>7</v>
      </c>
      <c r="B22" s="12" t="s">
        <v>27</v>
      </c>
      <c r="C22" s="13" t="s">
        <v>28</v>
      </c>
      <c r="D22" s="14" t="s">
        <v>14</v>
      </c>
      <c r="E22" s="15" t="s">
        <v>14</v>
      </c>
      <c r="F22" s="15" t="s">
        <v>14</v>
      </c>
      <c r="G22" s="16">
        <f>VLOOKUP(B22,'[1]Brokers'!$B$9:$I$69,7,0)</f>
        <v>206090680.13</v>
      </c>
      <c r="H22" s="16">
        <f>VLOOKUP(B22,'[1]Brokers'!$B$9:$AD$69,29,0)</f>
        <v>0</v>
      </c>
      <c r="I22" s="16">
        <f>VLOOKUP(B22,'[1]Brokers'!$B$9:$U$62,20,0)</f>
        <v>0</v>
      </c>
      <c r="J22" s="16">
        <f>VLOOKUP(B22,'[2]Brokers'!$B$9:$M$69,12,0)</f>
        <v>0</v>
      </c>
      <c r="K22" s="16">
        <v>0</v>
      </c>
      <c r="L22" s="16">
        <f>VLOOKUP(B22,'[2]Brokers'!$B$9:$R$69,12,0)</f>
        <v>0</v>
      </c>
      <c r="M22" s="27">
        <f t="shared" si="0"/>
        <v>206090680.13</v>
      </c>
      <c r="N22" s="30">
        <f>VLOOKUP(B22,'[3]Sheet1'!$B$16:$N$69,13,0)+M22</f>
        <v>2749456807.03</v>
      </c>
      <c r="O22" s="32">
        <f t="shared" si="1"/>
        <v>0.035292968266146564</v>
      </c>
      <c r="P22" s="25"/>
    </row>
    <row r="23" spans="1:16" ht="15">
      <c r="A23" s="31">
        <f t="shared" si="2"/>
        <v>8</v>
      </c>
      <c r="B23" s="12" t="s">
        <v>61</v>
      </c>
      <c r="C23" s="13" t="s">
        <v>62</v>
      </c>
      <c r="D23" s="14" t="s">
        <v>14</v>
      </c>
      <c r="E23" s="15" t="s">
        <v>14</v>
      </c>
      <c r="F23" s="15" t="s">
        <v>14</v>
      </c>
      <c r="G23" s="16">
        <f>VLOOKUP(B23,'[1]Brokers'!$B$9:$I$69,7,0)</f>
        <v>0</v>
      </c>
      <c r="H23" s="16">
        <f>VLOOKUP(B23,'[1]Brokers'!$B$9:$AD$69,29,0)</f>
        <v>0</v>
      </c>
      <c r="I23" s="16">
        <f>VLOOKUP(B23,'[1]Brokers'!$B$9:$U$62,20,0)</f>
        <v>0</v>
      </c>
      <c r="J23" s="16">
        <f>VLOOKUP(B23,'[2]Brokers'!$B$9:$M$69,12,0)</f>
        <v>0</v>
      </c>
      <c r="K23" s="16">
        <v>0</v>
      </c>
      <c r="L23" s="16">
        <f>VLOOKUP(B23,'[2]Brokers'!$B$9:$R$69,12,0)</f>
        <v>0</v>
      </c>
      <c r="M23" s="27">
        <f t="shared" si="0"/>
        <v>0</v>
      </c>
      <c r="N23" s="30">
        <f>VLOOKUP(B23,'[3]Sheet1'!$B$16:$N$69,13,0)+M23</f>
        <v>2221931463.2</v>
      </c>
      <c r="O23" s="32">
        <f t="shared" si="1"/>
        <v>0.02852147246676661</v>
      </c>
      <c r="P23" s="25"/>
    </row>
    <row r="24" spans="1:16" ht="15">
      <c r="A24" s="31">
        <f t="shared" si="2"/>
        <v>9</v>
      </c>
      <c r="B24" s="12" t="s">
        <v>35</v>
      </c>
      <c r="C24" s="13" t="s">
        <v>36</v>
      </c>
      <c r="D24" s="14" t="s">
        <v>14</v>
      </c>
      <c r="E24" s="15"/>
      <c r="F24" s="15"/>
      <c r="G24" s="16">
        <f>VLOOKUP(B24,'[1]Brokers'!$B$9:$I$69,7,0)</f>
        <v>26460221.950000003</v>
      </c>
      <c r="H24" s="16">
        <f>VLOOKUP(B24,'[1]Brokers'!$B$9:$AD$69,29,0)</f>
        <v>0</v>
      </c>
      <c r="I24" s="16">
        <f>VLOOKUP(B24,'[1]Brokers'!$B$9:$U$62,20,0)</f>
        <v>0</v>
      </c>
      <c r="J24" s="16">
        <f>VLOOKUP(B24,'[2]Brokers'!$B$9:$M$69,12,0)</f>
        <v>0</v>
      </c>
      <c r="K24" s="16">
        <v>0</v>
      </c>
      <c r="L24" s="16">
        <f>VLOOKUP(B24,'[2]Brokers'!$B$9:$R$69,12,0)</f>
        <v>0</v>
      </c>
      <c r="M24" s="27">
        <f t="shared" si="0"/>
        <v>26460221.950000003</v>
      </c>
      <c r="N24" s="30">
        <f>VLOOKUP(B24,'[3]Sheet1'!$B$16:$N$69,13,0)+M24</f>
        <v>1438851217.36</v>
      </c>
      <c r="O24" s="32">
        <f t="shared" si="1"/>
        <v>0.018469586510379662</v>
      </c>
      <c r="P24" s="25"/>
    </row>
    <row r="25" spans="1:17" s="26" customFormat="1" ht="15">
      <c r="A25" s="31">
        <f t="shared" si="2"/>
        <v>10</v>
      </c>
      <c r="B25" s="12" t="s">
        <v>25</v>
      </c>
      <c r="C25" s="13" t="s">
        <v>26</v>
      </c>
      <c r="D25" s="14" t="s">
        <v>14</v>
      </c>
      <c r="E25" s="15" t="s">
        <v>14</v>
      </c>
      <c r="F25" s="15"/>
      <c r="G25" s="16">
        <f>VLOOKUP(B25,'[1]Brokers'!$B$9:$I$69,7,0)</f>
        <v>158963581.49</v>
      </c>
      <c r="H25" s="16">
        <f>VLOOKUP(B25,'[1]Brokers'!$B$9:$AD$69,29,0)</f>
        <v>0</v>
      </c>
      <c r="I25" s="16">
        <f>VLOOKUP(B25,'[1]Brokers'!$B$9:$U$62,20,0)</f>
        <v>0</v>
      </c>
      <c r="J25" s="16">
        <f>VLOOKUP(B25,'[2]Brokers'!$B$9:$M$69,12,0)</f>
        <v>0</v>
      </c>
      <c r="K25" s="16">
        <v>0</v>
      </c>
      <c r="L25" s="16">
        <f>VLOOKUP(B25,'[2]Brokers'!$B$9:$R$69,12,0)</f>
        <v>0</v>
      </c>
      <c r="M25" s="27">
        <f t="shared" si="0"/>
        <v>158963581.49</v>
      </c>
      <c r="N25" s="30">
        <f>VLOOKUP(B25,'[3]Sheet1'!$B$16:$N$69,13,0)+M25</f>
        <v>1399046805.48</v>
      </c>
      <c r="O25" s="32">
        <f t="shared" si="1"/>
        <v>0.017958643460922935</v>
      </c>
      <c r="P25" s="25"/>
      <c r="Q25" s="10"/>
    </row>
    <row r="26" spans="1:16" ht="15">
      <c r="A26" s="31">
        <f t="shared" si="2"/>
        <v>11</v>
      </c>
      <c r="B26" s="12" t="s">
        <v>41</v>
      </c>
      <c r="C26" s="13" t="s">
        <v>42</v>
      </c>
      <c r="D26" s="14" t="s">
        <v>14</v>
      </c>
      <c r="E26" s="14"/>
      <c r="F26" s="15"/>
      <c r="G26" s="16">
        <f>VLOOKUP(B26,'[1]Brokers'!$B$9:$I$69,7,0)</f>
        <v>195776304.95</v>
      </c>
      <c r="H26" s="16">
        <f>VLOOKUP(B26,'[1]Brokers'!$B$9:$AD$69,29,0)</f>
        <v>0</v>
      </c>
      <c r="I26" s="16">
        <f>VLOOKUP(B26,'[1]Brokers'!$B$9:$U$62,20,0)</f>
        <v>0</v>
      </c>
      <c r="J26" s="16">
        <f>VLOOKUP(B26,'[2]Brokers'!$B$9:$M$69,12,0)</f>
        <v>0</v>
      </c>
      <c r="K26" s="16">
        <v>0</v>
      </c>
      <c r="L26" s="16">
        <f>VLOOKUP(B26,'[2]Brokers'!$B$9:$R$69,12,0)</f>
        <v>0</v>
      </c>
      <c r="M26" s="27">
        <f t="shared" si="0"/>
        <v>195776304.95</v>
      </c>
      <c r="N26" s="30">
        <f>VLOOKUP(B26,'[3]Sheet1'!$B$16:$N$69,13,0)+M26</f>
        <v>911873189.6800001</v>
      </c>
      <c r="O26" s="32">
        <f t="shared" si="1"/>
        <v>0.011705116248358264</v>
      </c>
      <c r="P26" s="25"/>
    </row>
    <row r="27" spans="1:16" ht="15">
      <c r="A27" s="31">
        <f t="shared" si="2"/>
        <v>12</v>
      </c>
      <c r="B27" s="12" t="s">
        <v>31</v>
      </c>
      <c r="C27" s="13" t="s">
        <v>32</v>
      </c>
      <c r="D27" s="14" t="s">
        <v>14</v>
      </c>
      <c r="E27" s="15" t="s">
        <v>14</v>
      </c>
      <c r="F27" s="15"/>
      <c r="G27" s="16">
        <f>VLOOKUP(B27,'[1]Brokers'!$B$9:$I$69,7,0)</f>
        <v>225982732.43</v>
      </c>
      <c r="H27" s="16">
        <f>VLOOKUP(B27,'[1]Brokers'!$B$9:$AD$69,29,0)</f>
        <v>0</v>
      </c>
      <c r="I27" s="16">
        <f>VLOOKUP(B27,'[1]Brokers'!$B$9:$U$62,20,0)</f>
        <v>0</v>
      </c>
      <c r="J27" s="16">
        <f>VLOOKUP(B27,'[2]Brokers'!$B$9:$M$69,12,0)</f>
        <v>0</v>
      </c>
      <c r="K27" s="16">
        <v>0</v>
      </c>
      <c r="L27" s="16">
        <f>VLOOKUP(B27,'[2]Brokers'!$B$9:$R$69,12,0)</f>
        <v>0</v>
      </c>
      <c r="M27" s="27">
        <f t="shared" si="0"/>
        <v>225982732.43</v>
      </c>
      <c r="N27" s="30">
        <f>VLOOKUP(B27,'[3]Sheet1'!$B$16:$N$69,13,0)+M27</f>
        <v>838251530.69</v>
      </c>
      <c r="O27" s="32">
        <f t="shared" si="1"/>
        <v>0.010760083444863568</v>
      </c>
      <c r="P27" s="25"/>
    </row>
    <row r="28" spans="1:16" ht="15">
      <c r="A28" s="31">
        <f t="shared" si="2"/>
        <v>13</v>
      </c>
      <c r="B28" s="12" t="s">
        <v>125</v>
      </c>
      <c r="C28" s="13" t="s">
        <v>126</v>
      </c>
      <c r="D28" s="14" t="s">
        <v>14</v>
      </c>
      <c r="E28" s="15"/>
      <c r="F28" s="14" t="s">
        <v>14</v>
      </c>
      <c r="G28" s="16">
        <f>VLOOKUP(B28,'[1]Brokers'!$B$9:$I$69,7,0)</f>
        <v>51555088.89</v>
      </c>
      <c r="H28" s="16">
        <f>VLOOKUP(B28,'[1]Brokers'!$B$9:$AD$69,29,0)</f>
        <v>0</v>
      </c>
      <c r="I28" s="16">
        <f>VLOOKUP(B28,'[1]Brokers'!$B$9:$U$62,20,0)</f>
        <v>14693220</v>
      </c>
      <c r="J28" s="16">
        <f>VLOOKUP(B28,'[2]Brokers'!$B$9:$M$69,12,0)</f>
        <v>0</v>
      </c>
      <c r="K28" s="27">
        <v>0</v>
      </c>
      <c r="L28" s="16">
        <f>VLOOKUP(B28,'[2]Brokers'!$B$9:$R$69,12,0)</f>
        <v>0</v>
      </c>
      <c r="M28" s="27">
        <f t="shared" si="0"/>
        <v>66248308.89</v>
      </c>
      <c r="N28" s="30">
        <f>VLOOKUP(B28,'[3]Sheet1'!$B$16:$N$69,13,0)+M28</f>
        <v>791430189.23</v>
      </c>
      <c r="O28" s="32">
        <f t="shared" si="1"/>
        <v>0.010159068686566198</v>
      </c>
      <c r="P28" s="25"/>
    </row>
    <row r="29" spans="1:16" ht="15">
      <c r="A29" s="31">
        <f t="shared" si="2"/>
        <v>14</v>
      </c>
      <c r="B29" s="12" t="s">
        <v>79</v>
      </c>
      <c r="C29" s="13" t="s">
        <v>114</v>
      </c>
      <c r="D29" s="14" t="s">
        <v>14</v>
      </c>
      <c r="E29" s="15"/>
      <c r="F29" s="15" t="s">
        <v>14</v>
      </c>
      <c r="G29" s="16">
        <f>VLOOKUP(B29,'[1]Brokers'!$B$9:$I$69,7,0)</f>
        <v>203973989.42000002</v>
      </c>
      <c r="H29" s="16">
        <f>VLOOKUP(B29,'[1]Brokers'!$B$9:$AD$69,29,0)</f>
        <v>0</v>
      </c>
      <c r="I29" s="16">
        <f>VLOOKUP(B29,'[1]Brokers'!$B$9:$U$62,20,0)</f>
        <v>0</v>
      </c>
      <c r="J29" s="16">
        <f>VLOOKUP(B29,'[2]Brokers'!$B$9:$M$69,12,0)</f>
        <v>0</v>
      </c>
      <c r="K29" s="16">
        <v>0</v>
      </c>
      <c r="L29" s="16">
        <f>VLOOKUP(B29,'[2]Brokers'!$B$9:$R$69,12,0)</f>
        <v>0</v>
      </c>
      <c r="M29" s="27">
        <f t="shared" si="0"/>
        <v>203973989.42000002</v>
      </c>
      <c r="N29" s="30">
        <f>VLOOKUP(B29,'[3]Sheet1'!$B$16:$N$69,13,0)+M29</f>
        <v>612184695.8700001</v>
      </c>
      <c r="O29" s="32">
        <f t="shared" si="1"/>
        <v>0.007858212207268456</v>
      </c>
      <c r="P29" s="25"/>
    </row>
    <row r="30" spans="1:16" ht="15">
      <c r="A30" s="31">
        <f t="shared" si="2"/>
        <v>15</v>
      </c>
      <c r="B30" s="12" t="s">
        <v>86</v>
      </c>
      <c r="C30" s="13" t="s">
        <v>87</v>
      </c>
      <c r="D30" s="14" t="s">
        <v>14</v>
      </c>
      <c r="E30" s="15"/>
      <c r="F30" s="15"/>
      <c r="G30" s="16">
        <f>VLOOKUP(B30,'[1]Brokers'!$B$9:$I$69,7,0)</f>
        <v>0</v>
      </c>
      <c r="H30" s="16">
        <f>VLOOKUP(B30,'[1]Brokers'!$B$9:$AD$69,29,0)</f>
        <v>0</v>
      </c>
      <c r="I30" s="16">
        <f>VLOOKUP(B30,'[1]Brokers'!$B$9:$U$62,20,0)</f>
        <v>0</v>
      </c>
      <c r="J30" s="16">
        <f>VLOOKUP(B30,'[2]Brokers'!$B$9:$M$69,12,0)</f>
        <v>0</v>
      </c>
      <c r="K30" s="16">
        <v>0</v>
      </c>
      <c r="L30" s="16">
        <f>VLOOKUP(B30,'[2]Brokers'!$B$9:$R$69,12,0)</f>
        <v>0</v>
      </c>
      <c r="M30" s="27">
        <f t="shared" si="0"/>
        <v>0</v>
      </c>
      <c r="N30" s="30">
        <f>VLOOKUP(B30,'[3]Sheet1'!$B$16:$N$69,13,0)+M30</f>
        <v>499312375</v>
      </c>
      <c r="O30" s="32">
        <f t="shared" si="1"/>
        <v>0.006409344478775436</v>
      </c>
      <c r="P30" s="25"/>
    </row>
    <row r="31" spans="1:16" ht="15">
      <c r="A31" s="31">
        <f t="shared" si="2"/>
        <v>16</v>
      </c>
      <c r="B31" s="12" t="s">
        <v>15</v>
      </c>
      <c r="C31" s="13" t="s">
        <v>16</v>
      </c>
      <c r="D31" s="14" t="s">
        <v>14</v>
      </c>
      <c r="E31" s="15"/>
      <c r="F31" s="15" t="s">
        <v>14</v>
      </c>
      <c r="G31" s="16">
        <f>VLOOKUP(B31,'[1]Brokers'!$B$9:$I$69,7,0)</f>
        <v>93213655.78999999</v>
      </c>
      <c r="H31" s="16">
        <f>VLOOKUP(B31,'[1]Brokers'!$B$9:$AD$69,29,0)</f>
        <v>0</v>
      </c>
      <c r="I31" s="16">
        <f>VLOOKUP(B31,'[1]Brokers'!$B$9:$U$62,20,0)</f>
        <v>0</v>
      </c>
      <c r="J31" s="16">
        <f>VLOOKUP(B31,'[2]Brokers'!$B$9:$M$69,12,0)</f>
        <v>0</v>
      </c>
      <c r="K31" s="16">
        <v>0</v>
      </c>
      <c r="L31" s="16">
        <f>VLOOKUP(B31,'[2]Brokers'!$B$9:$R$69,12,0)</f>
        <v>0</v>
      </c>
      <c r="M31" s="27">
        <f t="shared" si="0"/>
        <v>93213655.78999999</v>
      </c>
      <c r="N31" s="30">
        <f>VLOOKUP(B31,'[3]Sheet1'!$B$16:$N$69,13,0)+M31</f>
        <v>453382792.4599999</v>
      </c>
      <c r="O31" s="32">
        <f t="shared" si="1"/>
        <v>0.005819776643078974</v>
      </c>
      <c r="P31" s="25"/>
    </row>
    <row r="32" spans="1:16" ht="15">
      <c r="A32" s="31">
        <f t="shared" si="2"/>
        <v>17</v>
      </c>
      <c r="B32" s="12" t="s">
        <v>47</v>
      </c>
      <c r="C32" s="13" t="s">
        <v>48</v>
      </c>
      <c r="D32" s="14" t="s">
        <v>14</v>
      </c>
      <c r="E32" s="15"/>
      <c r="F32" s="15"/>
      <c r="G32" s="16">
        <f>VLOOKUP(B32,'[1]Brokers'!$B$9:$I$69,7,0)</f>
        <v>28305295.979999997</v>
      </c>
      <c r="H32" s="16">
        <f>VLOOKUP(B32,'[1]Brokers'!$B$9:$AD$69,29,0)</f>
        <v>0</v>
      </c>
      <c r="I32" s="16">
        <f>VLOOKUP(B32,'[1]Brokers'!$B$9:$U$62,20,0)</f>
        <v>0</v>
      </c>
      <c r="J32" s="16">
        <f>VLOOKUP(B32,'[2]Brokers'!$B$9:$M$69,12,0)</f>
        <v>0</v>
      </c>
      <c r="K32" s="16">
        <v>0</v>
      </c>
      <c r="L32" s="16">
        <f>VLOOKUP(B32,'[2]Brokers'!$B$9:$R$69,12,0)</f>
        <v>0</v>
      </c>
      <c r="M32" s="27">
        <f t="shared" si="0"/>
        <v>28305295.979999997</v>
      </c>
      <c r="N32" s="30">
        <f>VLOOKUP(B32,'[3]Sheet1'!$B$16:$N$69,13,0)+M32</f>
        <v>233232546.57999998</v>
      </c>
      <c r="O32" s="32">
        <f t="shared" si="1"/>
        <v>0.0029938527654021344</v>
      </c>
      <c r="P32" s="25"/>
    </row>
    <row r="33" spans="1:16" ht="15">
      <c r="A33" s="31">
        <f t="shared" si="2"/>
        <v>18</v>
      </c>
      <c r="B33" s="12" t="s">
        <v>59</v>
      </c>
      <c r="C33" s="13" t="s">
        <v>60</v>
      </c>
      <c r="D33" s="14" t="s">
        <v>14</v>
      </c>
      <c r="E33" s="15"/>
      <c r="F33" s="15"/>
      <c r="G33" s="16">
        <f>VLOOKUP(B33,'[1]Brokers'!$B$9:$I$69,7,0)</f>
        <v>17444110</v>
      </c>
      <c r="H33" s="16">
        <f>VLOOKUP(B33,'[1]Brokers'!$B$9:$AD$69,29,0)</f>
        <v>0</v>
      </c>
      <c r="I33" s="16">
        <f>VLOOKUP(B33,'[1]Brokers'!$B$9:$U$62,20,0)</f>
        <v>0</v>
      </c>
      <c r="J33" s="16">
        <f>VLOOKUP(B33,'[2]Brokers'!$B$9:$M$69,12,0)</f>
        <v>0</v>
      </c>
      <c r="K33" s="16">
        <v>0</v>
      </c>
      <c r="L33" s="16">
        <f>VLOOKUP(B33,'[2]Brokers'!$B$9:$R$69,12,0)</f>
        <v>0</v>
      </c>
      <c r="M33" s="27">
        <f t="shared" si="0"/>
        <v>17444110</v>
      </c>
      <c r="N33" s="30">
        <f>VLOOKUP(B33,'[3]Sheet1'!$B$16:$N$69,13,0)+M33</f>
        <v>216383401.8</v>
      </c>
      <c r="O33" s="32">
        <f t="shared" si="1"/>
        <v>0.0027775713782889457</v>
      </c>
      <c r="P33" s="25"/>
    </row>
    <row r="34" spans="1:16" ht="15">
      <c r="A34" s="31">
        <f t="shared" si="2"/>
        <v>19</v>
      </c>
      <c r="B34" s="12" t="s">
        <v>115</v>
      </c>
      <c r="C34" s="13" t="s">
        <v>117</v>
      </c>
      <c r="D34" s="14" t="s">
        <v>14</v>
      </c>
      <c r="E34" s="15"/>
      <c r="F34" s="15"/>
      <c r="G34" s="16">
        <f>VLOOKUP(B34,'[1]Brokers'!$B$9:$I$69,7,0)</f>
        <v>18544617.15</v>
      </c>
      <c r="H34" s="16">
        <f>VLOOKUP(B34,'[1]Brokers'!$B$9:$AD$69,29,0)</f>
        <v>0</v>
      </c>
      <c r="I34" s="16">
        <f>VLOOKUP(B34,'[1]Brokers'!$B$9:$U$62,20,0)</f>
        <v>98000</v>
      </c>
      <c r="J34" s="16">
        <f>VLOOKUP(B34,'[2]Brokers'!$B$9:$M$69,12,0)</f>
        <v>0</v>
      </c>
      <c r="K34" s="16">
        <v>0</v>
      </c>
      <c r="L34" s="16">
        <f>VLOOKUP(B34,'[2]Brokers'!$B$9:$R$69,12,0)</f>
        <v>0</v>
      </c>
      <c r="M34" s="27">
        <f t="shared" si="0"/>
        <v>18642617.15</v>
      </c>
      <c r="N34" s="30">
        <f>VLOOKUP(B34,'[3]Sheet1'!$B$16:$N$69,13,0)+M34</f>
        <v>185741050.74</v>
      </c>
      <c r="O34" s="32">
        <f t="shared" si="1"/>
        <v>0.0023842356761984264</v>
      </c>
      <c r="P34" s="25"/>
    </row>
    <row r="35" spans="1:16" ht="15">
      <c r="A35" s="31">
        <f t="shared" si="2"/>
        <v>20</v>
      </c>
      <c r="B35" s="12" t="s">
        <v>98</v>
      </c>
      <c r="C35" s="13" t="s">
        <v>99</v>
      </c>
      <c r="D35" s="14" t="s">
        <v>14</v>
      </c>
      <c r="E35" s="15" t="s">
        <v>14</v>
      </c>
      <c r="F35" s="15" t="s">
        <v>14</v>
      </c>
      <c r="G35" s="16">
        <f>VLOOKUP(B35,'[1]Brokers'!$B$9:$I$69,7,0)</f>
        <v>1001000</v>
      </c>
      <c r="H35" s="16">
        <f>VLOOKUP(B35,'[1]Brokers'!$B$9:$AD$69,29,0)</f>
        <v>0</v>
      </c>
      <c r="I35" s="16">
        <f>VLOOKUP(B35,'[1]Brokers'!$B$9:$U$62,20,0)</f>
        <v>0</v>
      </c>
      <c r="J35" s="16">
        <f>VLOOKUP(B35,'[2]Brokers'!$B$9:$M$69,12,0)</f>
        <v>0</v>
      </c>
      <c r="K35" s="16">
        <v>0</v>
      </c>
      <c r="L35" s="16">
        <f>VLOOKUP(B35,'[2]Brokers'!$B$9:$R$69,12,0)</f>
        <v>0</v>
      </c>
      <c r="M35" s="27">
        <f t="shared" si="0"/>
        <v>1001000</v>
      </c>
      <c r="N35" s="30">
        <f>VLOOKUP(B35,'[3]Sheet1'!$B$16:$N$69,13,0)+M35</f>
        <v>180506968.44000003</v>
      </c>
      <c r="O35" s="32">
        <f t="shared" si="1"/>
        <v>0.0023170492050220187</v>
      </c>
      <c r="P35" s="25"/>
    </row>
    <row r="36" spans="1:16" ht="15">
      <c r="A36" s="31">
        <f t="shared" si="2"/>
        <v>21</v>
      </c>
      <c r="B36" s="12" t="s">
        <v>57</v>
      </c>
      <c r="C36" s="13" t="s">
        <v>58</v>
      </c>
      <c r="D36" s="14" t="s">
        <v>14</v>
      </c>
      <c r="E36" s="15" t="s">
        <v>14</v>
      </c>
      <c r="F36" s="15" t="s">
        <v>14</v>
      </c>
      <c r="G36" s="16">
        <f>VLOOKUP(B36,'[1]Brokers'!$B$9:$I$69,7,0)</f>
        <v>5424475</v>
      </c>
      <c r="H36" s="16">
        <f>VLOOKUP(B36,'[1]Brokers'!$B$9:$AD$69,29,0)</f>
        <v>0</v>
      </c>
      <c r="I36" s="16">
        <f>VLOOKUP(B36,'[1]Brokers'!$B$9:$U$62,20,0)</f>
        <v>0</v>
      </c>
      <c r="J36" s="16">
        <f>VLOOKUP(B36,'[2]Brokers'!$B$9:$M$69,12,0)</f>
        <v>0</v>
      </c>
      <c r="K36" s="16">
        <v>0</v>
      </c>
      <c r="L36" s="16">
        <f>VLOOKUP(B36,'[2]Brokers'!$B$9:$R$69,12,0)</f>
        <v>0</v>
      </c>
      <c r="M36" s="27">
        <f t="shared" si="0"/>
        <v>5424475</v>
      </c>
      <c r="N36" s="30">
        <f>VLOOKUP(B36,'[3]Sheet1'!$B$16:$N$69,13,0)+M36</f>
        <v>172603838.97000003</v>
      </c>
      <c r="O36" s="32">
        <f t="shared" si="1"/>
        <v>0.0022156019311914995</v>
      </c>
      <c r="P36" s="25"/>
    </row>
    <row r="37" spans="1:16" ht="15">
      <c r="A37" s="31">
        <f t="shared" si="2"/>
        <v>22</v>
      </c>
      <c r="B37" s="12" t="s">
        <v>51</v>
      </c>
      <c r="C37" s="13" t="s">
        <v>52</v>
      </c>
      <c r="D37" s="14" t="s">
        <v>14</v>
      </c>
      <c r="E37" s="15"/>
      <c r="F37" s="15"/>
      <c r="G37" s="16">
        <f>VLOOKUP(B37,'[1]Brokers'!$B$9:$I$69,7,0)</f>
        <v>2358570</v>
      </c>
      <c r="H37" s="16">
        <f>VLOOKUP(B37,'[1]Brokers'!$B$9:$AD$69,29,0)</f>
        <v>0</v>
      </c>
      <c r="I37" s="16">
        <f>VLOOKUP(B37,'[1]Brokers'!$B$9:$U$62,20,0)</f>
        <v>0</v>
      </c>
      <c r="J37" s="16">
        <f>VLOOKUP(B37,'[2]Brokers'!$B$9:$M$69,12,0)</f>
        <v>0</v>
      </c>
      <c r="K37" s="16">
        <v>0</v>
      </c>
      <c r="L37" s="16">
        <f>VLOOKUP(B37,'[2]Brokers'!$B$9:$R$69,12,0)</f>
        <v>0</v>
      </c>
      <c r="M37" s="27">
        <f t="shared" si="0"/>
        <v>2358570</v>
      </c>
      <c r="N37" s="30">
        <f>VLOOKUP(B37,'[3]Sheet1'!$B$16:$N$69,13,0)+M37</f>
        <v>171519205.47</v>
      </c>
      <c r="O37" s="32">
        <f t="shared" si="1"/>
        <v>0.002201679204492166</v>
      </c>
      <c r="P37" s="25"/>
    </row>
    <row r="38" spans="1:16" ht="15">
      <c r="A38" s="31">
        <f t="shared" si="2"/>
        <v>23</v>
      </c>
      <c r="B38" s="12" t="s">
        <v>94</v>
      </c>
      <c r="C38" s="13" t="s">
        <v>95</v>
      </c>
      <c r="D38" s="14" t="s">
        <v>14</v>
      </c>
      <c r="E38" s="15" t="s">
        <v>14</v>
      </c>
      <c r="F38" s="15" t="s">
        <v>14</v>
      </c>
      <c r="G38" s="16">
        <f>VLOOKUP(B38,'[1]Brokers'!$B$9:$I$69,7,0)</f>
        <v>24878061.14</v>
      </c>
      <c r="H38" s="16">
        <f>VLOOKUP(B38,'[1]Brokers'!$B$9:$AD$69,29,0)</f>
        <v>0</v>
      </c>
      <c r="I38" s="16">
        <f>VLOOKUP(B38,'[1]Brokers'!$B$9:$U$62,20,0)</f>
        <v>400000</v>
      </c>
      <c r="J38" s="16">
        <f>VLOOKUP(B38,'[2]Brokers'!$B$9:$M$69,12,0)</f>
        <v>0</v>
      </c>
      <c r="K38" s="16">
        <v>0</v>
      </c>
      <c r="L38" s="16">
        <f>VLOOKUP(B38,'[2]Brokers'!$B$9:$R$69,12,0)</f>
        <v>0</v>
      </c>
      <c r="M38" s="27">
        <f t="shared" si="0"/>
        <v>25278061.14</v>
      </c>
      <c r="N38" s="30">
        <f>VLOOKUP(B38,'[3]Sheet1'!$B$16:$N$69,13,0)+M38</f>
        <v>168541659.63</v>
      </c>
      <c r="O38" s="32">
        <f t="shared" si="1"/>
        <v>0.002163458407361102</v>
      </c>
      <c r="P38" s="25"/>
    </row>
    <row r="39" spans="1:17" ht="15">
      <c r="A39" s="31">
        <f t="shared" si="2"/>
        <v>24</v>
      </c>
      <c r="B39" s="12" t="s">
        <v>43</v>
      </c>
      <c r="C39" s="13" t="s">
        <v>44</v>
      </c>
      <c r="D39" s="14" t="s">
        <v>14</v>
      </c>
      <c r="E39" s="15" t="s">
        <v>14</v>
      </c>
      <c r="F39" s="15"/>
      <c r="G39" s="16">
        <f>VLOOKUP(B39,'[1]Brokers'!$B$9:$I$69,7,0)</f>
        <v>29205643.5</v>
      </c>
      <c r="H39" s="16">
        <f>VLOOKUP(B39,'[1]Brokers'!$B$9:$AD$69,29,0)</f>
        <v>0</v>
      </c>
      <c r="I39" s="16">
        <f>VLOOKUP(B39,'[1]Brokers'!$B$9:$U$62,20,0)</f>
        <v>0</v>
      </c>
      <c r="J39" s="16">
        <f>VLOOKUP(B39,'[2]Brokers'!$B$9:$M$69,12,0)</f>
        <v>0</v>
      </c>
      <c r="K39" s="16">
        <v>0</v>
      </c>
      <c r="L39" s="16">
        <f>VLOOKUP(B39,'[2]Brokers'!$B$9:$R$69,12,0)</f>
        <v>0</v>
      </c>
      <c r="M39" s="27">
        <f t="shared" si="0"/>
        <v>29205643.5</v>
      </c>
      <c r="N39" s="30">
        <f>VLOOKUP(B39,'[3]Sheet1'!$B$16:$N$69,13,0)+M39</f>
        <v>152425687.73000002</v>
      </c>
      <c r="O39" s="32">
        <f t="shared" si="1"/>
        <v>0.0019565882781812176</v>
      </c>
      <c r="P39" s="25"/>
      <c r="Q39" s="1"/>
    </row>
    <row r="40" spans="1:16" ht="15">
      <c r="A40" s="31">
        <f t="shared" si="2"/>
        <v>25</v>
      </c>
      <c r="B40" s="12" t="s">
        <v>69</v>
      </c>
      <c r="C40" s="13" t="s">
        <v>70</v>
      </c>
      <c r="D40" s="14" t="s">
        <v>14</v>
      </c>
      <c r="E40" s="15"/>
      <c r="F40" s="15"/>
      <c r="G40" s="16">
        <f>VLOOKUP(B40,'[1]Brokers'!$B$9:$I$69,7,0)</f>
        <v>6262708.83</v>
      </c>
      <c r="H40" s="16">
        <f>VLOOKUP(B40,'[1]Brokers'!$B$9:$AD$69,29,0)</f>
        <v>0</v>
      </c>
      <c r="I40" s="16">
        <f>VLOOKUP(B40,'[1]Brokers'!$B$9:$U$62,20,0)</f>
        <v>0</v>
      </c>
      <c r="J40" s="16">
        <f>VLOOKUP(B40,'[2]Brokers'!$B$9:$M$69,12,0)</f>
        <v>0</v>
      </c>
      <c r="K40" s="16">
        <v>0</v>
      </c>
      <c r="L40" s="16">
        <f>VLOOKUP(B40,'[2]Brokers'!$B$9:$R$69,12,0)</f>
        <v>0</v>
      </c>
      <c r="M40" s="27">
        <f t="shared" si="0"/>
        <v>6262708.83</v>
      </c>
      <c r="N40" s="30">
        <f>VLOOKUP(B40,'[3]Sheet1'!$B$16:$N$69,13,0)+M40</f>
        <v>142420273.36</v>
      </c>
      <c r="O40" s="32">
        <f t="shared" si="1"/>
        <v>0.0018281553561046919</v>
      </c>
      <c r="P40" s="25"/>
    </row>
    <row r="41" spans="1:16" ht="15">
      <c r="A41" s="31">
        <f t="shared" si="2"/>
        <v>26</v>
      </c>
      <c r="B41" s="12" t="s">
        <v>80</v>
      </c>
      <c r="C41" s="13" t="s">
        <v>81</v>
      </c>
      <c r="D41" s="14" t="s">
        <v>14</v>
      </c>
      <c r="E41" s="15"/>
      <c r="F41" s="15"/>
      <c r="G41" s="16">
        <f>VLOOKUP(B41,'[1]Brokers'!$B$9:$I$69,7,0)</f>
        <v>5492840.0600000005</v>
      </c>
      <c r="H41" s="16">
        <f>VLOOKUP(B41,'[1]Brokers'!$B$9:$AD$69,29,0)</f>
        <v>0</v>
      </c>
      <c r="I41" s="16">
        <f>VLOOKUP(B41,'[1]Brokers'!$B$9:$U$62,20,0)</f>
        <v>0</v>
      </c>
      <c r="J41" s="16">
        <f>VLOOKUP(B41,'[2]Brokers'!$B$9:$M$69,12,0)</f>
        <v>0</v>
      </c>
      <c r="K41" s="16">
        <v>0</v>
      </c>
      <c r="L41" s="16">
        <f>VLOOKUP(B41,'[2]Brokers'!$B$9:$R$69,12,0)</f>
        <v>0</v>
      </c>
      <c r="M41" s="27">
        <f t="shared" si="0"/>
        <v>5492840.0600000005</v>
      </c>
      <c r="N41" s="30">
        <f>VLOOKUP(B41,'[3]Sheet1'!$B$16:$N$69,13,0)+M41</f>
        <v>118604408.96000001</v>
      </c>
      <c r="O41" s="32">
        <f t="shared" si="1"/>
        <v>0.0015224467723761101</v>
      </c>
      <c r="P41" s="25"/>
    </row>
    <row r="42" spans="1:16" ht="15">
      <c r="A42" s="31">
        <f t="shared" si="2"/>
        <v>27</v>
      </c>
      <c r="B42" s="12" t="s">
        <v>45</v>
      </c>
      <c r="C42" s="13" t="s">
        <v>46</v>
      </c>
      <c r="D42" s="14" t="s">
        <v>14</v>
      </c>
      <c r="E42" s="15"/>
      <c r="F42" s="15"/>
      <c r="G42" s="16">
        <f>VLOOKUP(B42,'[1]Brokers'!$B$9:$I$69,7,0)</f>
        <v>87500</v>
      </c>
      <c r="H42" s="16">
        <f>VLOOKUP(B42,'[1]Brokers'!$B$9:$AD$69,29,0)</f>
        <v>0</v>
      </c>
      <c r="I42" s="16">
        <f>VLOOKUP(B42,'[1]Brokers'!$B$9:$U$62,20,0)</f>
        <v>0</v>
      </c>
      <c r="J42" s="16">
        <f>VLOOKUP(B42,'[2]Brokers'!$B$9:$M$69,12,0)</f>
        <v>0</v>
      </c>
      <c r="K42" s="16">
        <v>0</v>
      </c>
      <c r="L42" s="16">
        <f>VLOOKUP(B42,'[2]Brokers'!$B$9:$R$69,12,0)</f>
        <v>0</v>
      </c>
      <c r="M42" s="27">
        <f t="shared" si="0"/>
        <v>87500</v>
      </c>
      <c r="N42" s="30">
        <f>VLOOKUP(B42,'[3]Sheet1'!$B$16:$N$69,13,0)+M42</f>
        <v>95646729.6</v>
      </c>
      <c r="O42" s="32">
        <f t="shared" si="1"/>
        <v>0.0012277541454378876</v>
      </c>
      <c r="P42" s="25"/>
    </row>
    <row r="43" spans="1:16" ht="15">
      <c r="A43" s="31">
        <f t="shared" si="2"/>
        <v>28</v>
      </c>
      <c r="B43" s="12" t="s">
        <v>77</v>
      </c>
      <c r="C43" s="13" t="s">
        <v>78</v>
      </c>
      <c r="D43" s="14" t="s">
        <v>14</v>
      </c>
      <c r="E43" s="15"/>
      <c r="F43" s="15"/>
      <c r="G43" s="16">
        <f>VLOOKUP(B43,'[1]Brokers'!$B$9:$I$69,7,0)</f>
        <v>18348648.74</v>
      </c>
      <c r="H43" s="16">
        <f>VLOOKUP(B43,'[1]Brokers'!$B$9:$AD$69,29,0)</f>
        <v>0</v>
      </c>
      <c r="I43" s="16">
        <f>VLOOKUP(B43,'[1]Brokers'!$B$9:$U$62,20,0)</f>
        <v>0</v>
      </c>
      <c r="J43" s="16">
        <f>VLOOKUP(B43,'[2]Brokers'!$B$9:$M$69,12,0)</f>
        <v>0</v>
      </c>
      <c r="K43" s="16">
        <v>0</v>
      </c>
      <c r="L43" s="16">
        <f>VLOOKUP(B43,'[2]Brokers'!$B$9:$R$69,12,0)</f>
        <v>0</v>
      </c>
      <c r="M43" s="27">
        <f t="shared" si="0"/>
        <v>18348648.74</v>
      </c>
      <c r="N43" s="30">
        <f>VLOOKUP(B43,'[3]Sheet1'!$B$16:$N$69,13,0)+M43</f>
        <v>86574281.22</v>
      </c>
      <c r="O43" s="32">
        <f t="shared" si="1"/>
        <v>0.001111297094011257</v>
      </c>
      <c r="P43" s="25"/>
    </row>
    <row r="44" spans="1:16" ht="15">
      <c r="A44" s="31">
        <f t="shared" si="2"/>
        <v>29</v>
      </c>
      <c r="B44" s="12" t="s">
        <v>55</v>
      </c>
      <c r="C44" s="13" t="s">
        <v>56</v>
      </c>
      <c r="D44" s="14" t="s">
        <v>14</v>
      </c>
      <c r="E44" s="15"/>
      <c r="F44" s="15"/>
      <c r="G44" s="16">
        <f>VLOOKUP(B44,'[1]Brokers'!$B$9:$I$69,7,0)</f>
        <v>9211799.559999999</v>
      </c>
      <c r="H44" s="16">
        <f>VLOOKUP(B44,'[1]Brokers'!$B$9:$AD$69,29,0)</f>
        <v>0</v>
      </c>
      <c r="I44" s="16">
        <f>VLOOKUP(B44,'[1]Brokers'!$B$9:$U$62,20,0)</f>
        <v>0</v>
      </c>
      <c r="J44" s="16">
        <f>VLOOKUP(B44,'[2]Brokers'!$B$9:$M$69,12,0)</f>
        <v>0</v>
      </c>
      <c r="K44" s="16">
        <v>0</v>
      </c>
      <c r="L44" s="16">
        <f>VLOOKUP(B44,'[2]Brokers'!$B$9:$R$69,12,0)</f>
        <v>0</v>
      </c>
      <c r="M44" s="27">
        <f t="shared" si="0"/>
        <v>9211799.559999999</v>
      </c>
      <c r="N44" s="30">
        <f>VLOOKUP(B44,'[3]Sheet1'!$B$16:$N$69,13,0)+M44</f>
        <v>75678136.52</v>
      </c>
      <c r="O44" s="32">
        <f t="shared" si="1"/>
        <v>0.0009714304526669816</v>
      </c>
      <c r="P44" s="25"/>
    </row>
    <row r="45" spans="1:16" ht="15">
      <c r="A45" s="31">
        <f t="shared" si="2"/>
        <v>30</v>
      </c>
      <c r="B45" s="12" t="s">
        <v>33</v>
      </c>
      <c r="C45" s="13" t="s">
        <v>34</v>
      </c>
      <c r="D45" s="14" t="s">
        <v>14</v>
      </c>
      <c r="E45" s="15"/>
      <c r="F45" s="15"/>
      <c r="G45" s="16">
        <f>VLOOKUP(B45,'[1]Brokers'!$B$9:$I$69,7,0)</f>
        <v>45453289.17</v>
      </c>
      <c r="H45" s="16">
        <f>VLOOKUP(B45,'[1]Brokers'!$B$9:$AD$69,29,0)</f>
        <v>0</v>
      </c>
      <c r="I45" s="16">
        <f>VLOOKUP(B45,'[1]Brokers'!$B$9:$U$62,20,0)</f>
        <v>0</v>
      </c>
      <c r="J45" s="16">
        <f>VLOOKUP(B45,'[2]Brokers'!$B$9:$M$69,12,0)</f>
        <v>0</v>
      </c>
      <c r="K45" s="16">
        <v>0</v>
      </c>
      <c r="L45" s="16">
        <f>VLOOKUP(B45,'[2]Brokers'!$B$9:$R$69,12,0)</f>
        <v>0</v>
      </c>
      <c r="M45" s="27">
        <f t="shared" si="0"/>
        <v>45453289.17</v>
      </c>
      <c r="N45" s="30">
        <f>VLOOKUP(B45,'[3]Sheet1'!$B$16:$N$69,13,0)+M45</f>
        <v>74316320.17</v>
      </c>
      <c r="O45" s="32">
        <f t="shared" si="1"/>
        <v>0.0009539497120705191</v>
      </c>
      <c r="P45" s="25"/>
    </row>
    <row r="46" spans="1:16" ht="15">
      <c r="A46" s="31">
        <f t="shared" si="2"/>
        <v>31</v>
      </c>
      <c r="B46" s="12" t="s">
        <v>90</v>
      </c>
      <c r="C46" s="13" t="s">
        <v>91</v>
      </c>
      <c r="D46" s="14" t="s">
        <v>14</v>
      </c>
      <c r="E46" s="15"/>
      <c r="F46" s="15"/>
      <c r="G46" s="16">
        <f>VLOOKUP(B46,'[1]Brokers'!$B$9:$I$69,7,0)</f>
        <v>218250</v>
      </c>
      <c r="H46" s="16">
        <f>VLOOKUP(B46,'[1]Brokers'!$B$9:$AD$69,29,0)</f>
        <v>0</v>
      </c>
      <c r="I46" s="16">
        <f>VLOOKUP(B46,'[1]Brokers'!$B$9:$U$62,20,0)</f>
        <v>0</v>
      </c>
      <c r="J46" s="16">
        <f>VLOOKUP(B46,'[2]Brokers'!$B$9:$M$69,12,0)</f>
        <v>0</v>
      </c>
      <c r="K46" s="16">
        <v>0</v>
      </c>
      <c r="L46" s="16">
        <f>VLOOKUP(B46,'[2]Brokers'!$B$9:$R$69,12,0)</f>
        <v>0</v>
      </c>
      <c r="M46" s="27">
        <f t="shared" si="0"/>
        <v>218250</v>
      </c>
      <c r="N46" s="30">
        <f>VLOOKUP(B46,'[3]Sheet1'!$B$16:$N$69,13,0)+M46</f>
        <v>59998731</v>
      </c>
      <c r="O46" s="32">
        <f t="shared" si="1"/>
        <v>0.0007701642389063211</v>
      </c>
      <c r="P46" s="25"/>
    </row>
    <row r="47" spans="1:16" ht="15">
      <c r="A47" s="31">
        <f t="shared" si="2"/>
        <v>32</v>
      </c>
      <c r="B47" s="12" t="s">
        <v>67</v>
      </c>
      <c r="C47" s="13" t="s">
        <v>68</v>
      </c>
      <c r="D47" s="14" t="s">
        <v>14</v>
      </c>
      <c r="E47" s="15"/>
      <c r="F47" s="15"/>
      <c r="G47" s="16">
        <f>VLOOKUP(B47,'[1]Brokers'!$B$9:$I$69,7,0)</f>
        <v>19256345.2</v>
      </c>
      <c r="H47" s="16">
        <f>VLOOKUP(B47,'[1]Brokers'!$B$9:$AD$69,29,0)</f>
        <v>0</v>
      </c>
      <c r="I47" s="16">
        <f>VLOOKUP(B47,'[1]Brokers'!$B$9:$U$62,20,0)</f>
        <v>0</v>
      </c>
      <c r="J47" s="16">
        <f>VLOOKUP(B47,'[2]Brokers'!$B$9:$M$69,12,0)</f>
        <v>0</v>
      </c>
      <c r="K47" s="16">
        <v>0</v>
      </c>
      <c r="L47" s="16">
        <f>VLOOKUP(B47,'[2]Brokers'!$B$9:$R$69,12,0)</f>
        <v>0</v>
      </c>
      <c r="M47" s="27">
        <f t="shared" si="0"/>
        <v>19256345.2</v>
      </c>
      <c r="N47" s="30">
        <f>VLOOKUP(B47,'[3]Sheet1'!$B$16:$N$69,13,0)+M47</f>
        <v>56820123.05</v>
      </c>
      <c r="O47" s="32">
        <f t="shared" si="1"/>
        <v>0.0007293625397404949</v>
      </c>
      <c r="P47" s="25"/>
    </row>
    <row r="48" spans="1:16" ht="15">
      <c r="A48" s="31">
        <f t="shared" si="2"/>
        <v>33</v>
      </c>
      <c r="B48" s="12" t="s">
        <v>75</v>
      </c>
      <c r="C48" s="13" t="s">
        <v>76</v>
      </c>
      <c r="D48" s="14" t="s">
        <v>14</v>
      </c>
      <c r="E48" s="15"/>
      <c r="F48" s="15"/>
      <c r="G48" s="16">
        <f>VLOOKUP(B48,'[1]Brokers'!$B$9:$I$69,7,0)</f>
        <v>0</v>
      </c>
      <c r="H48" s="16">
        <f>VLOOKUP(B48,'[1]Brokers'!$B$9:$AD$69,29,0)</f>
        <v>0</v>
      </c>
      <c r="I48" s="16">
        <f>VLOOKUP(B48,'[1]Brokers'!$B$9:$U$62,20,0)</f>
        <v>0</v>
      </c>
      <c r="J48" s="16">
        <f>VLOOKUP(B48,'[2]Brokers'!$B$9:$M$69,12,0)</f>
        <v>0</v>
      </c>
      <c r="K48" s="16">
        <v>0</v>
      </c>
      <c r="L48" s="16">
        <f>VLOOKUP(B48,'[2]Brokers'!$B$9:$R$69,12,0)</f>
        <v>0</v>
      </c>
      <c r="M48" s="27">
        <f aca="true" t="shared" si="3" ref="M48:M79">L48+I48+J48+H48+G48</f>
        <v>0</v>
      </c>
      <c r="N48" s="30">
        <f>VLOOKUP(B48,'[3]Sheet1'!$B$16:$N$69,13,0)+M48</f>
        <v>52295725.44</v>
      </c>
      <c r="O48" s="32">
        <f aca="true" t="shared" si="4" ref="O48:O79">N48/$N$70</f>
        <v>0.0006712858240543709</v>
      </c>
      <c r="P48" s="25"/>
    </row>
    <row r="49" spans="1:16" ht="15">
      <c r="A49" s="31">
        <f t="shared" si="2"/>
        <v>34</v>
      </c>
      <c r="B49" s="12" t="s">
        <v>120</v>
      </c>
      <c r="C49" s="13" t="s">
        <v>121</v>
      </c>
      <c r="D49" s="14" t="s">
        <v>14</v>
      </c>
      <c r="E49" s="15"/>
      <c r="F49" s="15"/>
      <c r="G49" s="16">
        <f>VLOOKUP(B49,'[1]Brokers'!$B$9:$I$69,7,0)</f>
        <v>7941347.2</v>
      </c>
      <c r="H49" s="16">
        <f>VLOOKUP(B49,'[1]Brokers'!$B$9:$AD$69,29,0)</f>
        <v>0</v>
      </c>
      <c r="I49" s="16">
        <f>VLOOKUP(B49,'[1]Brokers'!$B$9:$U$62,20,0)</f>
        <v>0</v>
      </c>
      <c r="J49" s="16">
        <f>VLOOKUP(B49,'[2]Brokers'!$B$9:$M$69,12,0)</f>
        <v>0</v>
      </c>
      <c r="K49" s="16"/>
      <c r="L49" s="16">
        <f>VLOOKUP(B49,'[2]Brokers'!$B$9:$R$69,12,0)</f>
        <v>0</v>
      </c>
      <c r="M49" s="27">
        <f t="shared" si="3"/>
        <v>7941347.2</v>
      </c>
      <c r="N49" s="30">
        <f>VLOOKUP(B49,'[3]Sheet1'!$B$16:$N$69,13,0)+M49</f>
        <v>45909559.550000004</v>
      </c>
      <c r="O49" s="32">
        <f t="shared" si="4"/>
        <v>0.0005893108137462138</v>
      </c>
      <c r="P49" s="25"/>
    </row>
    <row r="50" spans="1:16" ht="15">
      <c r="A50" s="31">
        <f t="shared" si="2"/>
        <v>35</v>
      </c>
      <c r="B50" s="12" t="s">
        <v>37</v>
      </c>
      <c r="C50" s="13" t="s">
        <v>38</v>
      </c>
      <c r="D50" s="14" t="s">
        <v>14</v>
      </c>
      <c r="E50" s="15" t="s">
        <v>14</v>
      </c>
      <c r="F50" s="15" t="s">
        <v>14</v>
      </c>
      <c r="G50" s="16">
        <f>VLOOKUP(B50,'[1]Brokers'!$B$9:$I$69,7,0)</f>
        <v>5652426.1</v>
      </c>
      <c r="H50" s="16">
        <f>VLOOKUP(B50,'[1]Brokers'!$B$9:$AD$69,29,0)</f>
        <v>0</v>
      </c>
      <c r="I50" s="16">
        <f>VLOOKUP(B50,'[1]Brokers'!$B$9:$U$62,20,0)</f>
        <v>0</v>
      </c>
      <c r="J50" s="16">
        <f>VLOOKUP(B50,'[2]Brokers'!$B$9:$M$69,12,0)</f>
        <v>0</v>
      </c>
      <c r="K50" s="16">
        <v>0</v>
      </c>
      <c r="L50" s="16">
        <f>VLOOKUP(B50,'[2]Brokers'!$B$9:$R$69,12,0)</f>
        <v>0</v>
      </c>
      <c r="M50" s="27">
        <f t="shared" si="3"/>
        <v>5652426.1</v>
      </c>
      <c r="N50" s="30">
        <f>VLOOKUP(B50,'[3]Sheet1'!$B$16:$N$69,13,0)+M50</f>
        <v>39292588.67</v>
      </c>
      <c r="O50" s="32">
        <f t="shared" si="4"/>
        <v>0.0005043731116194723</v>
      </c>
      <c r="P50" s="25"/>
    </row>
    <row r="51" spans="1:16" ht="15">
      <c r="A51" s="31">
        <f t="shared" si="2"/>
        <v>36</v>
      </c>
      <c r="B51" s="12" t="s">
        <v>102</v>
      </c>
      <c r="C51" s="13" t="s">
        <v>103</v>
      </c>
      <c r="D51" s="14" t="s">
        <v>14</v>
      </c>
      <c r="E51" s="15"/>
      <c r="F51" s="15"/>
      <c r="G51" s="16">
        <f>VLOOKUP(B51,'[1]Brokers'!$B$9:$I$69,7,0)</f>
        <v>1991456</v>
      </c>
      <c r="H51" s="16">
        <f>VLOOKUP(B51,'[1]Brokers'!$B$9:$AD$69,29,0)</f>
        <v>0</v>
      </c>
      <c r="I51" s="16">
        <f>VLOOKUP(B51,'[1]Brokers'!$B$9:$U$62,20,0)</f>
        <v>0</v>
      </c>
      <c r="J51" s="16">
        <f>VLOOKUP(B51,'[2]Brokers'!$B$9:$M$69,12,0)</f>
        <v>0</v>
      </c>
      <c r="K51" s="16">
        <v>0</v>
      </c>
      <c r="L51" s="16">
        <f>VLOOKUP(B51,'[2]Brokers'!$B$9:$R$69,12,0)</f>
        <v>0</v>
      </c>
      <c r="M51" s="27">
        <f t="shared" si="3"/>
        <v>1991456</v>
      </c>
      <c r="N51" s="30">
        <f>VLOOKUP(B51,'[3]Sheet1'!$B$16:$N$69,13,0)+M51</f>
        <v>38173958.3</v>
      </c>
      <c r="O51" s="32">
        <f t="shared" si="4"/>
        <v>0.0004900139894652294</v>
      </c>
      <c r="P51" s="25"/>
    </row>
    <row r="52" spans="1:16" ht="15">
      <c r="A52" s="31">
        <f t="shared" si="2"/>
        <v>37</v>
      </c>
      <c r="B52" s="12" t="s">
        <v>49</v>
      </c>
      <c r="C52" s="13" t="s">
        <v>50</v>
      </c>
      <c r="D52" s="14" t="s">
        <v>14</v>
      </c>
      <c r="E52" s="15"/>
      <c r="F52" s="15"/>
      <c r="G52" s="16">
        <f>VLOOKUP(B52,'[1]Brokers'!$B$9:$I$69,7,0)</f>
        <v>669800</v>
      </c>
      <c r="H52" s="16">
        <f>VLOOKUP(B52,'[1]Brokers'!$B$9:$AD$69,29,0)</f>
        <v>0</v>
      </c>
      <c r="I52" s="16">
        <f>VLOOKUP(B52,'[1]Brokers'!$B$9:$U$62,20,0)</f>
        <v>0</v>
      </c>
      <c r="J52" s="16">
        <f>VLOOKUP(B52,'[2]Brokers'!$B$9:$M$69,12,0)</f>
        <v>0</v>
      </c>
      <c r="K52" s="16">
        <v>0</v>
      </c>
      <c r="L52" s="16">
        <f>VLOOKUP(B52,'[2]Brokers'!$B$9:$R$69,12,0)</f>
        <v>0</v>
      </c>
      <c r="M52" s="27">
        <f t="shared" si="3"/>
        <v>669800</v>
      </c>
      <c r="N52" s="30">
        <f>VLOOKUP(B52,'[3]Sheet1'!$B$16:$N$69,13,0)+M52</f>
        <v>31620910</v>
      </c>
      <c r="O52" s="32">
        <f t="shared" si="4"/>
        <v>0.0004058968194456526</v>
      </c>
      <c r="P52" s="25"/>
    </row>
    <row r="53" spans="1:16" ht="15">
      <c r="A53" s="31">
        <f t="shared" si="2"/>
        <v>38</v>
      </c>
      <c r="B53" s="12" t="s">
        <v>73</v>
      </c>
      <c r="C53" s="13" t="s">
        <v>74</v>
      </c>
      <c r="D53" s="14" t="s">
        <v>14</v>
      </c>
      <c r="E53" s="15"/>
      <c r="F53" s="15"/>
      <c r="G53" s="16">
        <f>VLOOKUP(B53,'[1]Brokers'!$B$9:$I$69,7,0)</f>
        <v>2398699</v>
      </c>
      <c r="H53" s="16">
        <f>VLOOKUP(B53,'[1]Brokers'!$B$9:$AD$69,29,0)</f>
        <v>0</v>
      </c>
      <c r="I53" s="16">
        <f>VLOOKUP(B53,'[1]Brokers'!$B$9:$U$62,20,0)</f>
        <v>0</v>
      </c>
      <c r="J53" s="16">
        <f>VLOOKUP(B53,'[2]Brokers'!$B$9:$M$69,12,0)</f>
        <v>0</v>
      </c>
      <c r="K53" s="16">
        <v>0</v>
      </c>
      <c r="L53" s="16">
        <f>VLOOKUP(B53,'[2]Brokers'!$B$9:$R$69,12,0)</f>
        <v>0</v>
      </c>
      <c r="M53" s="27">
        <f t="shared" si="3"/>
        <v>2398699</v>
      </c>
      <c r="N53" s="30">
        <f>VLOOKUP(B53,'[3]Sheet1'!$B$16:$N$69,13,0)+M53</f>
        <v>29063335.549999997</v>
      </c>
      <c r="O53" s="32">
        <f t="shared" si="4"/>
        <v>0.0003730669187644114</v>
      </c>
      <c r="P53" s="25"/>
    </row>
    <row r="54" spans="1:16" ht="15">
      <c r="A54" s="31">
        <f t="shared" si="2"/>
        <v>39</v>
      </c>
      <c r="B54" s="12" t="s">
        <v>105</v>
      </c>
      <c r="C54" s="13" t="s">
        <v>106</v>
      </c>
      <c r="D54" s="14" t="s">
        <v>14</v>
      </c>
      <c r="E54" s="15"/>
      <c r="F54" s="15"/>
      <c r="G54" s="16">
        <f>VLOOKUP(B54,'[1]Brokers'!$B$9:$I$69,7,0)</f>
        <v>2043511.95</v>
      </c>
      <c r="H54" s="16">
        <f>VLOOKUP(B54,'[1]Brokers'!$B$9:$AD$69,29,0)</f>
        <v>0</v>
      </c>
      <c r="I54" s="16">
        <f>VLOOKUP(B54,'[1]Brokers'!$B$9:$U$62,20,0)</f>
        <v>0</v>
      </c>
      <c r="J54" s="16">
        <f>VLOOKUP(B54,'[2]Brokers'!$B$9:$M$69,12,0)</f>
        <v>0</v>
      </c>
      <c r="K54" s="16">
        <v>0</v>
      </c>
      <c r="L54" s="16">
        <f>VLOOKUP(B54,'[2]Brokers'!$B$9:$R$69,12,0)</f>
        <v>0</v>
      </c>
      <c r="M54" s="27">
        <f t="shared" si="3"/>
        <v>2043511.95</v>
      </c>
      <c r="N54" s="30">
        <f>VLOOKUP(B54,'[3]Sheet1'!$B$16:$N$69,13,0)+M54</f>
        <v>28687849.61</v>
      </c>
      <c r="O54" s="32">
        <f t="shared" si="4"/>
        <v>0.0003682470527709103</v>
      </c>
      <c r="P54" s="25"/>
    </row>
    <row r="55" spans="1:16" ht="15">
      <c r="A55" s="31">
        <f t="shared" si="2"/>
        <v>40</v>
      </c>
      <c r="B55" s="12" t="s">
        <v>17</v>
      </c>
      <c r="C55" s="13" t="s">
        <v>18</v>
      </c>
      <c r="D55" s="14" t="s">
        <v>14</v>
      </c>
      <c r="E55" s="15"/>
      <c r="F55" s="15" t="s">
        <v>14</v>
      </c>
      <c r="G55" s="16">
        <f>VLOOKUP(B55,'[1]Brokers'!$B$9:$I$69,7,0)</f>
        <v>1957294.16</v>
      </c>
      <c r="H55" s="16">
        <f>VLOOKUP(B55,'[1]Brokers'!$B$9:$AD$69,29,0)</f>
        <v>0</v>
      </c>
      <c r="I55" s="16">
        <f>VLOOKUP(B55,'[1]Brokers'!$B$9:$U$62,20,0)</f>
        <v>0</v>
      </c>
      <c r="J55" s="16">
        <f>VLOOKUP(B55,'[2]Brokers'!$B$9:$M$69,12,0)</f>
        <v>0</v>
      </c>
      <c r="K55" s="16">
        <v>0</v>
      </c>
      <c r="L55" s="16">
        <f>VLOOKUP(B55,'[2]Brokers'!$B$9:$R$69,12,0)</f>
        <v>0</v>
      </c>
      <c r="M55" s="27">
        <f t="shared" si="3"/>
        <v>1957294.16</v>
      </c>
      <c r="N55" s="30">
        <f>VLOOKUP(B55,'[3]Sheet1'!$B$16:$N$69,13,0)+M55</f>
        <v>26376780.98</v>
      </c>
      <c r="O55" s="32">
        <f t="shared" si="4"/>
        <v>0.0003385813851339694</v>
      </c>
      <c r="P55" s="25"/>
    </row>
    <row r="56" spans="1:17" s="18" customFormat="1" ht="15">
      <c r="A56" s="31">
        <f t="shared" si="2"/>
        <v>41</v>
      </c>
      <c r="B56" s="12" t="s">
        <v>53</v>
      </c>
      <c r="C56" s="13" t="s">
        <v>54</v>
      </c>
      <c r="D56" s="14" t="s">
        <v>14</v>
      </c>
      <c r="E56" s="15"/>
      <c r="F56" s="15"/>
      <c r="G56" s="16">
        <f>VLOOKUP(B56,'[1]Brokers'!$B$9:$I$69,7,0)</f>
        <v>2615847</v>
      </c>
      <c r="H56" s="16">
        <f>VLOOKUP(B56,'[1]Brokers'!$B$9:$AD$69,29,0)</f>
        <v>0</v>
      </c>
      <c r="I56" s="16">
        <f>VLOOKUP(B56,'[1]Brokers'!$B$9:$U$62,20,0)</f>
        <v>0</v>
      </c>
      <c r="J56" s="16">
        <f>VLOOKUP(B56,'[2]Brokers'!$B$9:$M$69,12,0)</f>
        <v>0</v>
      </c>
      <c r="K56" s="16">
        <v>0</v>
      </c>
      <c r="L56" s="16">
        <f>VLOOKUP(B56,'[2]Brokers'!$B$9:$R$69,12,0)</f>
        <v>0</v>
      </c>
      <c r="M56" s="27">
        <f t="shared" si="3"/>
        <v>2615847</v>
      </c>
      <c r="N56" s="30">
        <f>VLOOKUP(B56,'[3]Sheet1'!$B$16:$N$69,13,0)+M56</f>
        <v>25083769.09</v>
      </c>
      <c r="O56" s="32">
        <f t="shared" si="4"/>
        <v>0.00032198384212662356</v>
      </c>
      <c r="P56" s="25"/>
      <c r="Q56" s="17"/>
    </row>
    <row r="57" spans="1:16" ht="15">
      <c r="A57" s="31">
        <f t="shared" si="2"/>
        <v>42</v>
      </c>
      <c r="B57" s="12" t="s">
        <v>39</v>
      </c>
      <c r="C57" s="13" t="s">
        <v>40</v>
      </c>
      <c r="D57" s="14" t="s">
        <v>14</v>
      </c>
      <c r="E57" s="15"/>
      <c r="F57" s="15"/>
      <c r="G57" s="16">
        <f>VLOOKUP(B57,'[1]Brokers'!$B$9:$I$69,7,0)</f>
        <v>11720855.22</v>
      </c>
      <c r="H57" s="16">
        <f>VLOOKUP(B57,'[1]Brokers'!$B$9:$AD$69,29,0)</f>
        <v>0</v>
      </c>
      <c r="I57" s="16">
        <f>VLOOKUP(B57,'[1]Brokers'!$B$9:$U$62,20,0)</f>
        <v>0</v>
      </c>
      <c r="J57" s="16">
        <f>VLOOKUP(B57,'[2]Brokers'!$B$9:$M$69,12,0)</f>
        <v>0</v>
      </c>
      <c r="K57" s="16">
        <v>0</v>
      </c>
      <c r="L57" s="16">
        <f>VLOOKUP(B57,'[2]Brokers'!$B$9:$R$69,12,0)</f>
        <v>0</v>
      </c>
      <c r="M57" s="27">
        <f t="shared" si="3"/>
        <v>11720855.22</v>
      </c>
      <c r="N57" s="30">
        <f>VLOOKUP(B57,'[3]Sheet1'!$B$16:$N$69,13,0)+M57</f>
        <v>16391593.22</v>
      </c>
      <c r="O57" s="32">
        <f t="shared" si="4"/>
        <v>0.000210408098743677</v>
      </c>
      <c r="P57" s="25"/>
    </row>
    <row r="58" spans="1:16" ht="15">
      <c r="A58" s="31">
        <f t="shared" si="2"/>
        <v>43</v>
      </c>
      <c r="B58" s="12" t="s">
        <v>96</v>
      </c>
      <c r="C58" s="13" t="s">
        <v>97</v>
      </c>
      <c r="D58" s="14" t="s">
        <v>14</v>
      </c>
      <c r="E58" s="15"/>
      <c r="F58" s="15"/>
      <c r="G58" s="16">
        <f>VLOOKUP(B58,'[1]Brokers'!$B$9:$I$69,7,0)</f>
        <v>8666000</v>
      </c>
      <c r="H58" s="16">
        <f>VLOOKUP(B58,'[1]Brokers'!$B$9:$AD$69,29,0)</f>
        <v>0</v>
      </c>
      <c r="I58" s="16">
        <f>VLOOKUP(B58,'[1]Brokers'!$B$9:$U$62,20,0)</f>
        <v>0</v>
      </c>
      <c r="J58" s="16">
        <f>VLOOKUP(B58,'[2]Brokers'!$B$9:$M$69,12,0)</f>
        <v>0</v>
      </c>
      <c r="K58" s="16">
        <v>0</v>
      </c>
      <c r="L58" s="16">
        <f>VLOOKUP(B58,'[2]Brokers'!$B$9:$R$69,12,0)</f>
        <v>0</v>
      </c>
      <c r="M58" s="27">
        <f t="shared" si="3"/>
        <v>8666000</v>
      </c>
      <c r="N58" s="30">
        <f>VLOOKUP(B58,'[3]Sheet1'!$B$16:$N$69,13,0)+M58</f>
        <v>15852696.5</v>
      </c>
      <c r="O58" s="32">
        <f t="shared" si="4"/>
        <v>0.00020349063606920956</v>
      </c>
      <c r="P58" s="25"/>
    </row>
    <row r="59" spans="1:16" ht="15">
      <c r="A59" s="31">
        <f t="shared" si="2"/>
        <v>44</v>
      </c>
      <c r="B59" s="12" t="s">
        <v>84</v>
      </c>
      <c r="C59" s="13" t="s">
        <v>85</v>
      </c>
      <c r="D59" s="14" t="s">
        <v>14</v>
      </c>
      <c r="E59" s="15" t="s">
        <v>14</v>
      </c>
      <c r="F59" s="15"/>
      <c r="G59" s="16">
        <f>VLOOKUP(B59,'[1]Brokers'!$B$9:$I$69,7,0)</f>
        <v>0</v>
      </c>
      <c r="H59" s="16">
        <f>VLOOKUP(B59,'[1]Brokers'!$B$9:$AD$69,29,0)</f>
        <v>0</v>
      </c>
      <c r="I59" s="16">
        <f>VLOOKUP(B59,'[1]Brokers'!$B$9:$U$62,20,0)</f>
        <v>0</v>
      </c>
      <c r="J59" s="16">
        <f>VLOOKUP(B59,'[2]Brokers'!$B$9:$M$69,12,0)</f>
        <v>0</v>
      </c>
      <c r="K59" s="16">
        <v>0</v>
      </c>
      <c r="L59" s="16">
        <f>VLOOKUP(B59,'[2]Brokers'!$B$9:$R$69,12,0)</f>
        <v>0</v>
      </c>
      <c r="M59" s="27">
        <f t="shared" si="3"/>
        <v>0</v>
      </c>
      <c r="N59" s="30">
        <f>VLOOKUP(B59,'[3]Sheet1'!$B$16:$N$69,13,0)+M59</f>
        <v>9120473.82</v>
      </c>
      <c r="O59" s="32">
        <f t="shared" si="4"/>
        <v>0.00011707352240575434</v>
      </c>
      <c r="P59" s="25"/>
    </row>
    <row r="60" spans="1:16" ht="15">
      <c r="A60" s="31">
        <f t="shared" si="2"/>
        <v>45</v>
      </c>
      <c r="B60" s="12" t="s">
        <v>82</v>
      </c>
      <c r="C60" s="13" t="s">
        <v>83</v>
      </c>
      <c r="D60" s="14" t="s">
        <v>14</v>
      </c>
      <c r="E60" s="15"/>
      <c r="F60" s="15"/>
      <c r="G60" s="16">
        <f>VLOOKUP(B60,'[1]Brokers'!$B$9:$I$69,7,0)</f>
        <v>5247010</v>
      </c>
      <c r="H60" s="16">
        <f>VLOOKUP(B60,'[1]Brokers'!$B$9:$AD$69,29,0)</f>
        <v>0</v>
      </c>
      <c r="I60" s="16">
        <f>VLOOKUP(B60,'[1]Brokers'!$B$9:$U$62,20,0)</f>
        <v>0</v>
      </c>
      <c r="J60" s="16">
        <f>VLOOKUP(B60,'[2]Brokers'!$B$9:$M$69,12,0)</f>
        <v>0</v>
      </c>
      <c r="K60" s="16">
        <v>0</v>
      </c>
      <c r="L60" s="16">
        <f>VLOOKUP(B60,'[2]Brokers'!$B$9:$R$69,12,0)</f>
        <v>0</v>
      </c>
      <c r="M60" s="27">
        <f t="shared" si="3"/>
        <v>5247010</v>
      </c>
      <c r="N60" s="30">
        <f>VLOOKUP(B60,'[3]Sheet1'!$B$16:$N$69,13,0)+M60</f>
        <v>6800989.52</v>
      </c>
      <c r="O60" s="32">
        <f t="shared" si="4"/>
        <v>8.729982834938068E-05</v>
      </c>
      <c r="P60" s="25"/>
    </row>
    <row r="61" spans="1:16" ht="15">
      <c r="A61" s="31">
        <f t="shared" si="2"/>
        <v>46</v>
      </c>
      <c r="B61" s="12" t="s">
        <v>113</v>
      </c>
      <c r="C61" s="13" t="s">
        <v>112</v>
      </c>
      <c r="D61" s="14" t="s">
        <v>14</v>
      </c>
      <c r="E61" s="15"/>
      <c r="F61" s="15"/>
      <c r="G61" s="16">
        <f>VLOOKUP(B61,'[1]Brokers'!$B$9:$I$69,7,0)</f>
        <v>0</v>
      </c>
      <c r="H61" s="16">
        <f>VLOOKUP(B61,'[1]Brokers'!$B$9:$AD$69,29,0)</f>
        <v>0</v>
      </c>
      <c r="I61" s="16">
        <f>VLOOKUP(B61,'[1]Brokers'!$B$9:$U$62,20,0)</f>
        <v>0</v>
      </c>
      <c r="J61" s="16">
        <f>VLOOKUP(B61,'[2]Brokers'!$B$9:$M$69,12,0)</f>
        <v>0</v>
      </c>
      <c r="K61" s="16"/>
      <c r="L61" s="16">
        <f>VLOOKUP(B61,'[2]Brokers'!$B$9:$R$69,12,0)</f>
        <v>0</v>
      </c>
      <c r="M61" s="27">
        <f t="shared" si="3"/>
        <v>0</v>
      </c>
      <c r="N61" s="30">
        <f>VLOOKUP(B61,'[3]Sheet1'!$B$16:$N$69,13,0)+M61</f>
        <v>5011965.2</v>
      </c>
      <c r="O61" s="32">
        <f t="shared" si="4"/>
        <v>6.433530008631295E-05</v>
      </c>
      <c r="P61" s="25"/>
    </row>
    <row r="62" spans="1:16" ht="15">
      <c r="A62" s="31">
        <f t="shared" si="2"/>
        <v>47</v>
      </c>
      <c r="B62" s="12" t="s">
        <v>124</v>
      </c>
      <c r="C62" s="13" t="s">
        <v>122</v>
      </c>
      <c r="D62" s="14" t="s">
        <v>14</v>
      </c>
      <c r="E62" s="15"/>
      <c r="F62" s="15"/>
      <c r="G62" s="16">
        <f>VLOOKUP(B62,'[1]Brokers'!$B$9:$I$69,7,0)</f>
        <v>0</v>
      </c>
      <c r="H62" s="16">
        <f>VLOOKUP(B62,'[1]Brokers'!$B$9:$AD$69,29,0)</f>
        <v>0</v>
      </c>
      <c r="I62" s="16">
        <f>VLOOKUP(B62,'[1]Brokers'!$B$9:$U$62,20,0)</f>
        <v>0</v>
      </c>
      <c r="J62" s="16">
        <f>VLOOKUP(B62,'[2]Brokers'!$B$9:$M$69,12,0)</f>
        <v>0</v>
      </c>
      <c r="K62" s="16">
        <v>0</v>
      </c>
      <c r="L62" s="16">
        <f>VLOOKUP(B62,'[2]Brokers'!$B$9:$R$69,12,0)</f>
        <v>0</v>
      </c>
      <c r="M62" s="27">
        <f t="shared" si="3"/>
        <v>0</v>
      </c>
      <c r="N62" s="30">
        <f>VLOOKUP(B62,'[3]Sheet1'!$B$16:$N$69,13,0)+M62</f>
        <v>169187.9</v>
      </c>
      <c r="O62" s="32">
        <f t="shared" si="4"/>
        <v>2.1717537698532116E-06</v>
      </c>
      <c r="P62" s="25"/>
    </row>
    <row r="63" spans="1:16" ht="15">
      <c r="A63" s="31">
        <f t="shared" si="2"/>
        <v>48</v>
      </c>
      <c r="B63" s="12" t="s">
        <v>63</v>
      </c>
      <c r="C63" s="13" t="s">
        <v>64</v>
      </c>
      <c r="D63" s="14" t="s">
        <v>14</v>
      </c>
      <c r="E63" s="15"/>
      <c r="F63" s="15"/>
      <c r="G63" s="16">
        <f>VLOOKUP(B63,'[1]Brokers'!$B$9:$I$69,7,0)</f>
        <v>0</v>
      </c>
      <c r="H63" s="16">
        <f>VLOOKUP(B63,'[1]Brokers'!$B$9:$AD$69,29,0)</f>
        <v>0</v>
      </c>
      <c r="I63" s="16">
        <f>VLOOKUP(B63,'[1]Brokers'!$B$9:$U$62,20,0)</f>
        <v>0</v>
      </c>
      <c r="J63" s="16">
        <f>VLOOKUP(B63,'[2]Brokers'!$B$9:$M$69,12,0)</f>
        <v>0</v>
      </c>
      <c r="K63" s="16">
        <v>0</v>
      </c>
      <c r="L63" s="16">
        <f>VLOOKUP(B63,'[2]Brokers'!$B$9:$R$69,12,0)</f>
        <v>0</v>
      </c>
      <c r="M63" s="27">
        <f t="shared" si="3"/>
        <v>0</v>
      </c>
      <c r="N63" s="30">
        <f>VLOOKUP(B63,'[3]Sheet1'!$B$16:$N$69,13,0)+M63</f>
        <v>95030</v>
      </c>
      <c r="O63" s="32">
        <f t="shared" si="4"/>
        <v>1.2198375932862263E-06</v>
      </c>
      <c r="P63" s="25"/>
    </row>
    <row r="64" spans="1:16" ht="15">
      <c r="A64" s="31">
        <f t="shared" si="2"/>
        <v>49</v>
      </c>
      <c r="B64" s="12" t="s">
        <v>71</v>
      </c>
      <c r="C64" s="13" t="s">
        <v>72</v>
      </c>
      <c r="D64" s="14" t="s">
        <v>14</v>
      </c>
      <c r="E64" s="15" t="s">
        <v>14</v>
      </c>
      <c r="F64" s="15"/>
      <c r="G64" s="16">
        <f>VLOOKUP(B64,'[1]Brokers'!$B$9:$I$69,7,0)</f>
        <v>0</v>
      </c>
      <c r="H64" s="16">
        <f>VLOOKUP(B64,'[1]Brokers'!$B$9:$AD$69,29,0)</f>
        <v>0</v>
      </c>
      <c r="I64" s="16">
        <f>VLOOKUP(B64,'[1]Brokers'!$B$9:$U$62,20,0)</f>
        <v>0</v>
      </c>
      <c r="J64" s="16">
        <f>VLOOKUP(B64,'[2]Brokers'!$B$9:$M$69,12,0)</f>
        <v>0</v>
      </c>
      <c r="K64" s="16">
        <v>0</v>
      </c>
      <c r="L64" s="16">
        <f>VLOOKUP(B64,'[2]Brokers'!$B$9:$R$69,12,0)</f>
        <v>0</v>
      </c>
      <c r="M64" s="27">
        <f t="shared" si="3"/>
        <v>0</v>
      </c>
      <c r="N64" s="30">
        <f>VLOOKUP(B64,'[3]Sheet1'!$B$16:$N$69,13,0)+M64</f>
        <v>0</v>
      </c>
      <c r="O64" s="32">
        <f t="shared" si="4"/>
        <v>0</v>
      </c>
      <c r="P64" s="25"/>
    </row>
    <row r="65" spans="1:16" ht="15">
      <c r="A65" s="31">
        <f t="shared" si="2"/>
        <v>50</v>
      </c>
      <c r="B65" s="12" t="s">
        <v>65</v>
      </c>
      <c r="C65" s="13" t="s">
        <v>66</v>
      </c>
      <c r="D65" s="14" t="s">
        <v>14</v>
      </c>
      <c r="E65" s="15"/>
      <c r="F65" s="15"/>
      <c r="G65" s="16">
        <f>VLOOKUP(B65,'[1]Brokers'!$B$9:$I$69,7,0)</f>
        <v>0</v>
      </c>
      <c r="H65" s="16">
        <f>VLOOKUP(B65,'[1]Brokers'!$B$9:$AD$69,29,0)</f>
        <v>0</v>
      </c>
      <c r="I65" s="16">
        <f>VLOOKUP(B65,'[1]Brokers'!$B$9:$U$62,20,0)</f>
        <v>0</v>
      </c>
      <c r="J65" s="16">
        <f>VLOOKUP(B65,'[2]Brokers'!$B$9:$M$69,12,0)</f>
        <v>0</v>
      </c>
      <c r="K65" s="16">
        <v>0</v>
      </c>
      <c r="L65" s="16">
        <f>VLOOKUP(B65,'[2]Brokers'!$B$9:$R$69,12,0)</f>
        <v>0</v>
      </c>
      <c r="M65" s="27">
        <f t="shared" si="3"/>
        <v>0</v>
      </c>
      <c r="N65" s="30">
        <f>VLOOKUP(B65,'[3]Sheet1'!$B$16:$N$69,13,0)+M65</f>
        <v>0</v>
      </c>
      <c r="O65" s="32">
        <f t="shared" si="4"/>
        <v>0</v>
      </c>
      <c r="P65" s="25"/>
    </row>
    <row r="66" spans="1:16" ht="15">
      <c r="A66" s="31">
        <f t="shared" si="2"/>
        <v>51</v>
      </c>
      <c r="B66" s="12" t="s">
        <v>88</v>
      </c>
      <c r="C66" s="13" t="s">
        <v>89</v>
      </c>
      <c r="D66" s="14" t="s">
        <v>14</v>
      </c>
      <c r="E66" s="15"/>
      <c r="F66" s="15"/>
      <c r="G66" s="16">
        <f>VLOOKUP(B66,'[1]Brokers'!$B$9:$I$69,7,0)</f>
        <v>0</v>
      </c>
      <c r="H66" s="16">
        <f>VLOOKUP(B66,'[1]Brokers'!$B$9:$AD$69,29,0)</f>
        <v>0</v>
      </c>
      <c r="I66" s="16">
        <f>VLOOKUP(B66,'[1]Brokers'!$B$9:$U$62,20,0)</f>
        <v>0</v>
      </c>
      <c r="J66" s="16">
        <f>VLOOKUP(B66,'[2]Brokers'!$B$9:$M$69,12,0)</f>
        <v>0</v>
      </c>
      <c r="K66" s="16">
        <v>0</v>
      </c>
      <c r="L66" s="16">
        <f>VLOOKUP(B66,'[2]Brokers'!$B$9:$R$69,12,0)</f>
        <v>0</v>
      </c>
      <c r="M66" s="27">
        <f t="shared" si="3"/>
        <v>0</v>
      </c>
      <c r="N66" s="30">
        <f>VLOOKUP(B66,'[3]Sheet1'!$B$16:$N$69,13,0)+M66</f>
        <v>0</v>
      </c>
      <c r="O66" s="32">
        <f t="shared" si="4"/>
        <v>0</v>
      </c>
      <c r="P66" s="25"/>
    </row>
    <row r="67" spans="1:16" ht="15">
      <c r="A67" s="31">
        <f t="shared" si="2"/>
        <v>52</v>
      </c>
      <c r="B67" s="12" t="s">
        <v>100</v>
      </c>
      <c r="C67" s="13" t="s">
        <v>101</v>
      </c>
      <c r="D67" s="14" t="s">
        <v>14</v>
      </c>
      <c r="E67" s="14"/>
      <c r="F67" s="15"/>
      <c r="G67" s="16">
        <f>VLOOKUP(B67,'[1]Brokers'!$B$9:$I$69,7,0)</f>
        <v>0</v>
      </c>
      <c r="H67" s="16">
        <f>VLOOKUP(B67,'[1]Brokers'!$B$9:$AD$69,29,0)</f>
        <v>0</v>
      </c>
      <c r="I67" s="16">
        <f>VLOOKUP(B67,'[1]Brokers'!$B$9:$U$62,20,0)</f>
        <v>0</v>
      </c>
      <c r="J67" s="16">
        <f>VLOOKUP(B67,'[2]Brokers'!$B$9:$M$69,12,0)</f>
        <v>0</v>
      </c>
      <c r="K67" s="16">
        <v>0</v>
      </c>
      <c r="L67" s="16">
        <f>VLOOKUP(B67,'[2]Brokers'!$B$9:$R$69,12,0)</f>
        <v>0</v>
      </c>
      <c r="M67" s="27">
        <f t="shared" si="3"/>
        <v>0</v>
      </c>
      <c r="N67" s="30">
        <f>VLOOKUP(B67,'[3]Sheet1'!$B$16:$N$69,13,0)+M67</f>
        <v>0</v>
      </c>
      <c r="O67" s="32">
        <f t="shared" si="4"/>
        <v>0</v>
      </c>
      <c r="P67" s="25"/>
    </row>
    <row r="68" spans="1:16" ht="15">
      <c r="A68" s="31">
        <f t="shared" si="2"/>
        <v>53</v>
      </c>
      <c r="B68" s="12" t="s">
        <v>104</v>
      </c>
      <c r="C68" s="13" t="s">
        <v>119</v>
      </c>
      <c r="D68" s="14" t="s">
        <v>14</v>
      </c>
      <c r="E68" s="15"/>
      <c r="F68" s="15"/>
      <c r="G68" s="16">
        <f>VLOOKUP(B68,'[1]Brokers'!$B$9:$I$69,7,0)</f>
        <v>0</v>
      </c>
      <c r="H68" s="16">
        <f>VLOOKUP(B68,'[1]Brokers'!$B$9:$AD$69,29,0)</f>
        <v>0</v>
      </c>
      <c r="I68" s="16">
        <f>VLOOKUP(B68,'[1]Brokers'!$B$9:$U$62,20,0)</f>
        <v>0</v>
      </c>
      <c r="J68" s="16">
        <f>VLOOKUP(B68,'[2]Brokers'!$B$9:$M$69,12,0)</f>
        <v>0</v>
      </c>
      <c r="K68" s="16">
        <v>0</v>
      </c>
      <c r="L68" s="16">
        <f>VLOOKUP(B68,'[2]Brokers'!$B$9:$R$69,12,0)</f>
        <v>0</v>
      </c>
      <c r="M68" s="27">
        <f t="shared" si="3"/>
        <v>0</v>
      </c>
      <c r="N68" s="30">
        <f>VLOOKUP(B68,'[3]Sheet1'!$B$16:$N$69,13,0)+M68</f>
        <v>0</v>
      </c>
      <c r="O68" s="32">
        <f t="shared" si="4"/>
        <v>0</v>
      </c>
      <c r="P68" s="25"/>
    </row>
    <row r="69" spans="1:16" ht="15">
      <c r="A69" s="31">
        <f t="shared" si="2"/>
        <v>54</v>
      </c>
      <c r="B69" s="12" t="s">
        <v>92</v>
      </c>
      <c r="C69" s="13" t="s">
        <v>93</v>
      </c>
      <c r="D69" s="14" t="s">
        <v>14</v>
      </c>
      <c r="E69" s="15"/>
      <c r="F69" s="15"/>
      <c r="G69" s="16">
        <f>VLOOKUP(B69,'[1]Brokers'!$B$9:$I$69,7,0)</f>
        <v>0</v>
      </c>
      <c r="H69" s="16">
        <f>VLOOKUP(B69,'[1]Brokers'!$B$9:$AD$69,29,0)</f>
        <v>0</v>
      </c>
      <c r="I69" s="16">
        <f>VLOOKUP(B69,'[1]Brokers'!$B$9:$U$62,20,0)</f>
        <v>0</v>
      </c>
      <c r="J69" s="16">
        <f>VLOOKUP(B69,'[2]Brokers'!$B$9:$M$69,12,0)</f>
        <v>0</v>
      </c>
      <c r="K69" s="27">
        <v>0</v>
      </c>
      <c r="L69" s="16">
        <f>VLOOKUP(B69,'[2]Brokers'!$B$9:$R$69,12,0)</f>
        <v>0</v>
      </c>
      <c r="M69" s="27">
        <f t="shared" si="3"/>
        <v>0</v>
      </c>
      <c r="N69" s="30">
        <f>VLOOKUP(B69,'[3]Sheet1'!$B$16:$N$69,13,0)+M69</f>
        <v>0</v>
      </c>
      <c r="O69" s="32">
        <f t="shared" si="4"/>
        <v>0</v>
      </c>
      <c r="P69" s="25"/>
    </row>
    <row r="70" spans="1:17" ht="16.5" thickBot="1">
      <c r="A70" s="42" t="s">
        <v>6</v>
      </c>
      <c r="B70" s="43"/>
      <c r="C70" s="43"/>
      <c r="D70" s="33">
        <f>COUNTA(D16:D69)</f>
        <v>54</v>
      </c>
      <c r="E70" s="33">
        <f>COUNTA(E16:E69)</f>
        <v>17</v>
      </c>
      <c r="F70" s="33">
        <f>COUNTA(F16:F69)</f>
        <v>14</v>
      </c>
      <c r="G70" s="34">
        <f aca="true" t="shared" si="5" ref="G70:O70">SUM(G16:G69)</f>
        <v>10181073152.58</v>
      </c>
      <c r="H70" s="34">
        <f t="shared" si="5"/>
        <v>0</v>
      </c>
      <c r="I70" s="34">
        <f t="shared" si="5"/>
        <v>89182760</v>
      </c>
      <c r="J70" s="34">
        <f t="shared" si="5"/>
        <v>0</v>
      </c>
      <c r="K70" s="34">
        <f t="shared" si="5"/>
        <v>0</v>
      </c>
      <c r="L70" s="34">
        <f t="shared" si="5"/>
        <v>0</v>
      </c>
      <c r="M70" s="34">
        <f t="shared" si="5"/>
        <v>10270255912.58</v>
      </c>
      <c r="N70" s="34">
        <f t="shared" si="5"/>
        <v>77903813198.60002</v>
      </c>
      <c r="O70" s="35">
        <f t="shared" si="5"/>
        <v>1</v>
      </c>
      <c r="P70" s="20"/>
      <c r="Q70" s="19"/>
    </row>
    <row r="71" spans="12:17" ht="15">
      <c r="L71" s="21"/>
      <c r="M71" s="22"/>
      <c r="O71" s="21"/>
      <c r="P71" s="20"/>
      <c r="Q71" s="19"/>
    </row>
    <row r="72" spans="2:17" ht="27.6" customHeight="1">
      <c r="B72" s="36" t="s">
        <v>107</v>
      </c>
      <c r="C72" s="36"/>
      <c r="D72" s="36"/>
      <c r="E72" s="36"/>
      <c r="F72" s="36"/>
      <c r="H72" s="23"/>
      <c r="I72" s="23"/>
      <c r="L72" s="21"/>
      <c r="M72" s="21"/>
      <c r="P72" s="20"/>
      <c r="Q72" s="19"/>
    </row>
    <row r="73" spans="3:17" ht="27.6" customHeight="1">
      <c r="C73" s="37"/>
      <c r="D73" s="37"/>
      <c r="E73" s="37"/>
      <c r="F73" s="37"/>
      <c r="M73" s="21"/>
      <c r="N73" s="21"/>
      <c r="P73" s="20"/>
      <c r="Q73" s="19"/>
    </row>
    <row r="74" spans="16:17" ht="15">
      <c r="P74" s="20"/>
      <c r="Q74" s="19"/>
    </row>
    <row r="75" spans="16:17" ht="15">
      <c r="P75" s="20"/>
      <c r="Q75" s="19"/>
    </row>
  </sheetData>
  <mergeCells count="16">
    <mergeCell ref="N14:N15"/>
    <mergeCell ref="O14:O15"/>
    <mergeCell ref="A70:C70"/>
    <mergeCell ref="D9:L9"/>
    <mergeCell ref="L11:O11"/>
    <mergeCell ref="A12:A15"/>
    <mergeCell ref="B12:B15"/>
    <mergeCell ref="C12:C15"/>
    <mergeCell ref="D12:F14"/>
    <mergeCell ref="G12:M13"/>
    <mergeCell ref="N12:O13"/>
    <mergeCell ref="B72:F72"/>
    <mergeCell ref="C73:F73"/>
    <mergeCell ref="M14:M15"/>
    <mergeCell ref="G14:I14"/>
    <mergeCell ref="J14:L14"/>
  </mergeCells>
  <printOptions/>
  <pageMargins left="0.7" right="0.7" top="0.75" bottom="0.75" header="0.3" footer="0.3"/>
  <pageSetup fitToHeight="2" horizontalDpi="600" verticalDpi="600" orientation="landscape" paperSize="9" scale="42" r:id="rId2"/>
  <rowBreaks count="1" manualBreakCount="1">
    <brk id="72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2020-09-16T05:34:41Z</cp:lastPrinted>
  <dcterms:created xsi:type="dcterms:W3CDTF">2017-06-09T07:51:20Z</dcterms:created>
  <dcterms:modified xsi:type="dcterms:W3CDTF">2020-09-16T05:35:00Z</dcterms:modified>
  <cp:category/>
  <cp:version/>
  <cp:contentType/>
  <cp:contentStatus/>
</cp:coreProperties>
</file>