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<sst xmlns="http://schemas.openxmlformats.org/spreadsheetml/2006/main" count="217" uniqueCount="129">
  <si>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</si>
  <si>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</si>
  <si>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</si>
  <si>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</si>
  <si>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</si>
  <si>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</si>
  <si>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</si>
  <si>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</si>
  <si>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</si>
  <si>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</si>
  <si>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</si>
  <si>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</si>
  <si>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</si>
  <si>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</si>
  <si>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</si>
  <si>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</si>
  <si>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</si>
  <si>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</si>
  <si>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</si>
  <si>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</si>
  <si>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</si>
  <si>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</si>
  <si>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</si>
  <si>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</si>
  <si>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</si>
  <si>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</si>
  <si>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</si>
  <si>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</si>
  <si>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</si>
  <si>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</si>
  <si>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</si>
  <si>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</si>
  <si>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</si>
  <si>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</si>
  <si>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</si>
  <si>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</si>
  <si>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</si>
  <si>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</si>
  <si>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</si>
  <si>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</si>
  <si>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</si>
  <si>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</si>
  <si>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</si>
  <si>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</si>
  <si>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</si>
  <si>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</si>
  <si>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</si>
  <si>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</si>
  <si>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</si>
  <si>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</si>
  <si>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</si>
  <si>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</si>
  <si>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</si>
  <si>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</si>
  <si>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</si>
  <si>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</si>
  <si>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</si>
  <si>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</si>
  <si>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</si>
  <si>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</si>
  <si>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</si>
  <si>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</si>
  <si>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</si>
  <si>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</si>
  <si>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</si>
  <si>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</si>
  <si>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</si>
  <si>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</si>
  <si>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</si>
  <si>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</si>
  <si>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</si>
  <si>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</si>
  <si>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</si>
  <si>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</si>
  <si>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</si>
  <si>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</si>
  <si>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</si>
  <si>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</si>
  <si>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</si>
  <si>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</si>
  <si>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</si>
  <si>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</si>
  <si>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</si>
  <si>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</si>
  <si>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</si>
  <si>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</si>
  <si>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</si>
  <si>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</si>
  <si>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</si>
  <si>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</si>
  <si>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</si>
  <si>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</si>
  <si>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</si>
  <si>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</si>
  <si>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</si>
  <si>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</si>
  <si>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</si>
  <si>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</si>
  <si>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</si>
  <si>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</si>
  <si>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</si>
  <si>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</si>
  <si>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</si>
  <si>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</si>
  <si>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</si>
  <si>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</si>
  <si>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</si>
  <si>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</si>
  <si>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</si>
  <si>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</si>
  <si>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</si>
  <si>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</si>
  <si>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</si>
  <si>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</si>
  <si>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</si>
  <si>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</si>
  <si>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</si>
  <si>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</si>
  <si>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</si>
  <si>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</si>
  <si>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</si>
  <si>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</si>
  <si>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</si>
  <si>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</si>
  <si>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</si>
  <si>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</si>
  <si>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</si>
  <si>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 xml:space="preserve">2020 оны 9 дүгээр сарын 30-ны байдлаар </t>
  </si>
  <si>
    <t>9-р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</si>
</sst>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5453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008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AB11">
            <v>22080</v>
          </cell>
          <cell r="AC11">
            <v>11720855.22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AB12">
            <v>168035</v>
          </cell>
          <cell r="AC12">
            <v>111396693.04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AB17">
            <v>3912</v>
          </cell>
          <cell r="AC17">
            <v>2358570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AB20">
            <v>1830900</v>
          </cell>
          <cell r="AC20">
            <v>195776304.95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AB21">
            <v>7331118</v>
          </cell>
          <cell r="AC21">
            <v>273419703.95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AB23">
            <v>127781</v>
          </cell>
          <cell r="AC23">
            <v>18642617.15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AB26">
            <v>16928</v>
          </cell>
          <cell r="AC26">
            <v>7941347.2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AB27">
            <v>11351</v>
          </cell>
          <cell r="AC27">
            <v>6262708.83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AB31">
            <v>1041740</v>
          </cell>
          <cell r="AC31">
            <v>225982732.43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AB32">
            <v>109802</v>
          </cell>
          <cell r="AC32">
            <v>18348648.74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AB33">
            <v>63117</v>
          </cell>
          <cell r="AC33">
            <v>25278061.14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AB34">
            <v>438962</v>
          </cell>
          <cell r="AC34">
            <v>82625841.22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AB37">
            <v>2404238</v>
          </cell>
          <cell r="AC37">
            <v>5429057502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AB40">
            <v>140469</v>
          </cell>
          <cell r="AC40">
            <v>45453289.17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AB42">
            <v>924241</v>
          </cell>
          <cell r="AC42">
            <v>272888265.15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AB47">
            <v>366457</v>
          </cell>
          <cell r="AC47">
            <v>93213655.78999999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AB48">
            <v>5959</v>
          </cell>
          <cell r="AC48">
            <v>5652426.1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AB49">
            <v>1644542</v>
          </cell>
          <cell r="AC49">
            <v>66248308.89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U50">
            <v>0</v>
          </cell>
          <cell r="AB50">
            <v>85415</v>
          </cell>
          <cell r="AC50">
            <v>19256345.2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U51">
            <v>0</v>
          </cell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U52">
            <v>0</v>
          </cell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U54">
            <v>0</v>
          </cell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U55">
            <v>0</v>
          </cell>
          <cell r="AB55">
            <v>456130</v>
          </cell>
          <cell r="AC55">
            <v>9211799.559999999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U56">
            <v>0</v>
          </cell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U57">
            <v>0</v>
          </cell>
          <cell r="AB57">
            <v>766773</v>
          </cell>
          <cell r="AC57">
            <v>158963581.49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U58">
            <v>0</v>
          </cell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U59">
            <v>0</v>
          </cell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U60">
            <v>0</v>
          </cell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U61">
            <v>0</v>
          </cell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U62">
            <v>0</v>
          </cell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X63">
            <v>0</v>
          </cell>
          <cell r="AB63">
            <v>47101458</v>
          </cell>
          <cell r="AC63">
            <v>10270255912.579998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300</v>
          </cell>
          <cell r="R12">
            <v>30000000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</v>
          </cell>
          <cell r="R21">
            <v>13398380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98000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4</v>
          </cell>
          <cell r="R33">
            <v>400000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200000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</v>
          </cell>
          <cell r="R49">
            <v>495000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446</v>
          </cell>
          <cell r="R63">
            <v>44591380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U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207462</v>
          </cell>
          <cell r="G10">
            <v>217513089</v>
          </cell>
          <cell r="H10">
            <v>217513089</v>
          </cell>
          <cell r="U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63</v>
          </cell>
          <cell r="E11">
            <v>201310</v>
          </cell>
          <cell r="F11">
            <v>515</v>
          </cell>
          <cell r="G11">
            <v>219482</v>
          </cell>
          <cell r="H11">
            <v>420792</v>
          </cell>
          <cell r="U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157670</v>
          </cell>
          <cell r="E12">
            <v>22190450.81</v>
          </cell>
          <cell r="F12">
            <v>321784</v>
          </cell>
          <cell r="G12">
            <v>27769753.2</v>
          </cell>
          <cell r="H12">
            <v>49960204.01</v>
          </cell>
          <cell r="S12">
            <v>110</v>
          </cell>
          <cell r="T12">
            <v>11000010</v>
          </cell>
          <cell r="U12">
            <v>11000010</v>
          </cell>
        </row>
        <row r="13">
          <cell r="B13" t="str">
            <v>ARGB</v>
          </cell>
          <cell r="C13" t="str">
            <v>Аргай бэст ХХК</v>
          </cell>
          <cell r="D13">
            <v>1920</v>
          </cell>
          <cell r="E13">
            <v>950530.7</v>
          </cell>
          <cell r="F13">
            <v>0</v>
          </cell>
          <cell r="G13">
            <v>0</v>
          </cell>
          <cell r="H13">
            <v>950530.7</v>
          </cell>
          <cell r="U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U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6703508</v>
          </cell>
          <cell r="E15">
            <v>659459844.56</v>
          </cell>
          <cell r="F15">
            <v>6942656</v>
          </cell>
          <cell r="G15">
            <v>676939944.15</v>
          </cell>
          <cell r="H15">
            <v>1336399788.71</v>
          </cell>
          <cell r="U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U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673</v>
          </cell>
          <cell r="E17">
            <v>1345800</v>
          </cell>
          <cell r="F17">
            <v>4829</v>
          </cell>
          <cell r="G17">
            <v>1021609</v>
          </cell>
          <cell r="H17">
            <v>2367409</v>
          </cell>
          <cell r="U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U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U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389439</v>
          </cell>
          <cell r="E20">
            <v>104887396.87</v>
          </cell>
          <cell r="F20">
            <v>2079679</v>
          </cell>
          <cell r="G20">
            <v>99737093.01</v>
          </cell>
          <cell r="H20">
            <v>204624489.88</v>
          </cell>
          <cell r="Q20">
            <v>2</v>
          </cell>
          <cell r="R20">
            <v>198020</v>
          </cell>
          <cell r="U20">
            <v>198020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297730</v>
          </cell>
          <cell r="E21">
            <v>10046805.74</v>
          </cell>
          <cell r="F21">
            <v>160689</v>
          </cell>
          <cell r="G21">
            <v>15709299.19</v>
          </cell>
          <cell r="H21">
            <v>25756104.93</v>
          </cell>
          <cell r="Q21">
            <v>257</v>
          </cell>
          <cell r="R21">
            <v>25808010</v>
          </cell>
          <cell r="S21">
            <v>108</v>
          </cell>
          <cell r="T21">
            <v>10908000</v>
          </cell>
          <cell r="U21">
            <v>36716010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U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139333</v>
          </cell>
          <cell r="E23">
            <v>4740153.3</v>
          </cell>
          <cell r="F23">
            <v>161339</v>
          </cell>
          <cell r="G23">
            <v>18326086.09</v>
          </cell>
          <cell r="H23">
            <v>23066239.39</v>
          </cell>
          <cell r="U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U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588</v>
          </cell>
          <cell r="G25">
            <v>866661</v>
          </cell>
          <cell r="H25">
            <v>866661</v>
          </cell>
          <cell r="U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647</v>
          </cell>
          <cell r="E26">
            <v>1196025</v>
          </cell>
          <cell r="F26">
            <v>100</v>
          </cell>
          <cell r="G26">
            <v>309160</v>
          </cell>
          <cell r="H26">
            <v>1505185</v>
          </cell>
          <cell r="U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0</v>
          </cell>
          <cell r="E27">
            <v>0</v>
          </cell>
          <cell r="F27">
            <v>4864</v>
          </cell>
          <cell r="G27">
            <v>746028.1</v>
          </cell>
          <cell r="H27">
            <v>746028.1</v>
          </cell>
          <cell r="U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U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U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6254</v>
          </cell>
          <cell r="E30">
            <v>2989094</v>
          </cell>
          <cell r="F30">
            <v>0</v>
          </cell>
          <cell r="G30">
            <v>0</v>
          </cell>
          <cell r="H30">
            <v>2989094</v>
          </cell>
          <cell r="U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14467</v>
          </cell>
          <cell r="E31">
            <v>4383608.71</v>
          </cell>
          <cell r="F31">
            <v>195836</v>
          </cell>
          <cell r="G31">
            <v>126128618.95</v>
          </cell>
          <cell r="H31">
            <v>130512227.66</v>
          </cell>
          <cell r="U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160765</v>
          </cell>
          <cell r="E32">
            <v>8495506.9</v>
          </cell>
          <cell r="F32">
            <v>77561</v>
          </cell>
          <cell r="G32">
            <v>12520903.5</v>
          </cell>
          <cell r="H32">
            <v>21016410.4</v>
          </cell>
          <cell r="U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213563</v>
          </cell>
          <cell r="E33">
            <v>18841121.03</v>
          </cell>
          <cell r="F33">
            <v>11643</v>
          </cell>
          <cell r="G33">
            <v>5554660.6</v>
          </cell>
          <cell r="H33">
            <v>24395781.630000003</v>
          </cell>
          <cell r="S33">
            <v>1</v>
          </cell>
          <cell r="T33">
            <v>99010</v>
          </cell>
          <cell r="U33">
            <v>99010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2589167</v>
          </cell>
          <cell r="E34">
            <v>192848208.98</v>
          </cell>
          <cell r="F34">
            <v>2274345</v>
          </cell>
          <cell r="G34">
            <v>184673157.38</v>
          </cell>
          <cell r="H34">
            <v>377521366.36</v>
          </cell>
          <cell r="U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1000</v>
          </cell>
          <cell r="G35">
            <v>575725</v>
          </cell>
          <cell r="H35">
            <v>575725</v>
          </cell>
          <cell r="U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5850</v>
          </cell>
          <cell r="E36">
            <v>2126300.4</v>
          </cell>
          <cell r="F36">
            <v>3031</v>
          </cell>
          <cell r="G36">
            <v>1766844.8</v>
          </cell>
          <cell r="H36">
            <v>3893145.2</v>
          </cell>
          <cell r="U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15773</v>
          </cell>
          <cell r="E37">
            <v>40853551.08</v>
          </cell>
          <cell r="F37">
            <v>9140</v>
          </cell>
          <cell r="G37">
            <v>24617092.65</v>
          </cell>
          <cell r="H37">
            <v>65470643.73</v>
          </cell>
          <cell r="U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0</v>
          </cell>
          <cell r="E38">
            <v>0</v>
          </cell>
          <cell r="F38">
            <v>2054</v>
          </cell>
          <cell r="G38">
            <v>273400</v>
          </cell>
          <cell r="H38">
            <v>273400</v>
          </cell>
          <cell r="U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1185</v>
          </cell>
          <cell r="E39">
            <v>293224.82</v>
          </cell>
          <cell r="F39">
            <v>2000</v>
          </cell>
          <cell r="G39">
            <v>380000</v>
          </cell>
          <cell r="H39">
            <v>673224.8200000001</v>
          </cell>
          <cell r="U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5000</v>
          </cell>
          <cell r="G40">
            <v>1000000</v>
          </cell>
          <cell r="H40">
            <v>1000000</v>
          </cell>
          <cell r="U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2313</v>
          </cell>
          <cell r="E41">
            <v>1330923</v>
          </cell>
          <cell r="F41">
            <v>53</v>
          </cell>
          <cell r="G41">
            <v>99248</v>
          </cell>
          <cell r="H41">
            <v>1430171</v>
          </cell>
          <cell r="U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743486</v>
          </cell>
          <cell r="E42">
            <v>385512053.13</v>
          </cell>
          <cell r="F42">
            <v>412028</v>
          </cell>
          <cell r="G42">
            <v>117554517.92</v>
          </cell>
          <cell r="H42">
            <v>503066571.05</v>
          </cell>
          <cell r="S42">
            <v>61</v>
          </cell>
          <cell r="T42">
            <v>6174010</v>
          </cell>
          <cell r="U42">
            <v>6174010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150</v>
          </cell>
          <cell r="E43">
            <v>31320</v>
          </cell>
          <cell r="F43">
            <v>0</v>
          </cell>
          <cell r="G43">
            <v>0</v>
          </cell>
          <cell r="H43">
            <v>31320</v>
          </cell>
          <cell r="U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U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1101</v>
          </cell>
          <cell r="E45">
            <v>280852.3</v>
          </cell>
          <cell r="F45">
            <v>1096</v>
          </cell>
          <cell r="G45">
            <v>1322288</v>
          </cell>
          <cell r="H45">
            <v>1603140.3</v>
          </cell>
          <cell r="U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323328</v>
          </cell>
          <cell r="E46">
            <v>36051872</v>
          </cell>
          <cell r="F46">
            <v>10071</v>
          </cell>
          <cell r="G46">
            <v>5500871.5</v>
          </cell>
          <cell r="H46">
            <v>41552743.5</v>
          </cell>
          <cell r="U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29269</v>
          </cell>
          <cell r="E47">
            <v>22600730.2</v>
          </cell>
          <cell r="F47">
            <v>288476</v>
          </cell>
          <cell r="G47">
            <v>11989596.32</v>
          </cell>
          <cell r="H47">
            <v>34590326.519999996</v>
          </cell>
          <cell r="U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59101</v>
          </cell>
          <cell r="E48">
            <v>8948891.32</v>
          </cell>
          <cell r="F48">
            <v>7831</v>
          </cell>
          <cell r="G48">
            <v>16224048.29</v>
          </cell>
          <cell r="H48">
            <v>25172939.61</v>
          </cell>
          <cell r="U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217039</v>
          </cell>
          <cell r="G49">
            <v>6511170</v>
          </cell>
          <cell r="H49">
            <v>6511170</v>
          </cell>
          <cell r="Q49">
            <v>53</v>
          </cell>
          <cell r="R49">
            <v>5350600</v>
          </cell>
          <cell r="S49">
            <v>32</v>
          </cell>
          <cell r="T49">
            <v>3200600</v>
          </cell>
          <cell r="U49">
            <v>8551200</v>
          </cell>
        </row>
        <row r="50">
          <cell r="B50" t="str">
            <v>SANR</v>
          </cell>
          <cell r="C50" t="str">
            <v>Санар ХХК</v>
          </cell>
          <cell r="D50">
            <v>300</v>
          </cell>
          <cell r="E50">
            <v>170700</v>
          </cell>
          <cell r="F50">
            <v>0</v>
          </cell>
          <cell r="G50">
            <v>0</v>
          </cell>
          <cell r="H50">
            <v>170700</v>
          </cell>
          <cell r="U50">
            <v>0</v>
          </cell>
        </row>
        <row r="51">
          <cell r="B51" t="str">
            <v>SECP</v>
          </cell>
          <cell r="C51" t="str">
            <v>СИКАП</v>
          </cell>
          <cell r="D51">
            <v>719</v>
          </cell>
          <cell r="E51">
            <v>238231.6</v>
          </cell>
          <cell r="F51">
            <v>5156</v>
          </cell>
          <cell r="G51">
            <v>73438.8</v>
          </cell>
          <cell r="H51">
            <v>311670.4</v>
          </cell>
          <cell r="U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700</v>
          </cell>
          <cell r="E52">
            <v>407400</v>
          </cell>
          <cell r="F52">
            <v>3500</v>
          </cell>
          <cell r="G52">
            <v>1567500</v>
          </cell>
          <cell r="H52">
            <v>1974900</v>
          </cell>
          <cell r="U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U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605206</v>
          </cell>
          <cell r="E54">
            <v>81261063.13</v>
          </cell>
          <cell r="F54">
            <v>243490</v>
          </cell>
          <cell r="G54">
            <v>55592439.88</v>
          </cell>
          <cell r="H54">
            <v>136853503.01</v>
          </cell>
          <cell r="U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39263</v>
          </cell>
          <cell r="E55">
            <v>14699432.06</v>
          </cell>
          <cell r="F55">
            <v>12682</v>
          </cell>
          <cell r="G55">
            <v>2224056.63</v>
          </cell>
          <cell r="H55">
            <v>16923488.69</v>
          </cell>
          <cell r="U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4605</v>
          </cell>
          <cell r="E56">
            <v>1042446</v>
          </cell>
          <cell r="F56">
            <v>2196</v>
          </cell>
          <cell r="G56">
            <v>5725200</v>
          </cell>
          <cell r="H56">
            <v>6767646</v>
          </cell>
          <cell r="U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886717</v>
          </cell>
          <cell r="E57">
            <v>86645234.12</v>
          </cell>
          <cell r="F57">
            <v>271869</v>
          </cell>
          <cell r="G57">
            <v>75071879.92</v>
          </cell>
          <cell r="H57">
            <v>161717114.04000002</v>
          </cell>
          <cell r="Q57">
            <v>10</v>
          </cell>
          <cell r="R57">
            <v>1025000</v>
          </cell>
          <cell r="S57">
            <v>10</v>
          </cell>
          <cell r="T57">
            <v>1000000</v>
          </cell>
          <cell r="U57">
            <v>2025000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7210</v>
          </cell>
          <cell r="E58">
            <v>2442325.91</v>
          </cell>
          <cell r="F58">
            <v>6112</v>
          </cell>
          <cell r="G58">
            <v>12355378.51</v>
          </cell>
          <cell r="H58">
            <v>14797704.42</v>
          </cell>
          <cell r="U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943434</v>
          </cell>
          <cell r="E59">
            <v>75252253.6</v>
          </cell>
          <cell r="F59">
            <v>379378</v>
          </cell>
          <cell r="G59">
            <v>60596040.68</v>
          </cell>
          <cell r="H59">
            <v>135848294.28</v>
          </cell>
          <cell r="U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150</v>
          </cell>
          <cell r="E60">
            <v>86985</v>
          </cell>
          <cell r="F60">
            <v>1504</v>
          </cell>
          <cell r="G60">
            <v>338500</v>
          </cell>
          <cell r="H60">
            <v>425485</v>
          </cell>
          <cell r="U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U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124970</v>
          </cell>
          <cell r="E62">
            <v>13369203.78</v>
          </cell>
          <cell r="F62">
            <v>141433</v>
          </cell>
          <cell r="G62">
            <v>16826067.98</v>
          </cell>
          <cell r="H62">
            <v>30195271.759999998</v>
          </cell>
          <cell r="U62">
            <v>0</v>
          </cell>
        </row>
        <row r="63">
          <cell r="B63" t="str">
            <v>нийт</v>
          </cell>
          <cell r="D63">
            <v>14470029</v>
          </cell>
          <cell r="E63">
            <v>1806220850.0499992</v>
          </cell>
          <cell r="F63">
            <v>14470029</v>
          </cell>
          <cell r="G63">
            <v>1806220850.0500004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2641263031.21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2641263031.21</v>
          </cell>
          <cell r="N16">
            <v>20482061992.05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272888265.15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272888265.15</v>
          </cell>
          <cell r="N17">
            <v>13888617712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5428857502</v>
          </cell>
          <cell r="H18">
            <v>0</v>
          </cell>
          <cell r="I18">
            <v>200000</v>
          </cell>
          <cell r="J18">
            <v>0</v>
          </cell>
          <cell r="K18">
            <v>0</v>
          </cell>
          <cell r="L18">
            <v>0</v>
          </cell>
          <cell r="M18">
            <v>5429057502</v>
          </cell>
          <cell r="N18">
            <v>11224990650.5</v>
          </cell>
        </row>
        <row r="19">
          <cell r="B19" t="str">
            <v>ARD</v>
          </cell>
          <cell r="C19" t="str">
            <v>"АРД КАПИТАЛ ГРУПП ҮЦК" ХХК</v>
          </cell>
          <cell r="D19" t="str">
            <v>●</v>
          </cell>
          <cell r="E19" t="str">
            <v>●</v>
          </cell>
          <cell r="G19">
            <v>63196693.04000001</v>
          </cell>
          <cell r="H19">
            <v>0</v>
          </cell>
          <cell r="I19">
            <v>48200000</v>
          </cell>
          <cell r="J19">
            <v>0</v>
          </cell>
          <cell r="K19">
            <v>0</v>
          </cell>
          <cell r="L19">
            <v>0</v>
          </cell>
          <cell r="M19">
            <v>111396693.04</v>
          </cell>
          <cell r="N19">
            <v>8500664804.5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247828163.95</v>
          </cell>
          <cell r="H20">
            <v>0</v>
          </cell>
          <cell r="I20">
            <v>25591540</v>
          </cell>
          <cell r="J20">
            <v>0</v>
          </cell>
          <cell r="K20">
            <v>0</v>
          </cell>
          <cell r="L20">
            <v>0</v>
          </cell>
          <cell r="M20">
            <v>273419703.95</v>
          </cell>
          <cell r="N20">
            <v>5672975053.2699995</v>
          </cell>
        </row>
        <row r="21">
          <cell r="B21" t="str">
            <v>GLMT</v>
          </cell>
          <cell r="C21" t="str">
            <v>"ГОЛОМТ КАПИТАЛ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82625841.22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82625841.22</v>
          </cell>
          <cell r="N21">
            <v>3657822143.6899996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206090680.13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206090680.13</v>
          </cell>
          <cell r="N22">
            <v>2749456807.03</v>
          </cell>
        </row>
        <row r="23">
          <cell r="B23" t="str">
            <v>ECM</v>
          </cell>
          <cell r="C23" t="str">
            <v>"ЕВРАЗИА КАПИТАЛ ХОЛДИНГ ҮЦК" 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2221931463.2</v>
          </cell>
        </row>
        <row r="24">
          <cell r="B24" t="str">
            <v>MSEC</v>
          </cell>
          <cell r="C24" t="str">
            <v>"МОНСЕК ҮЦК" ХХК</v>
          </cell>
          <cell r="D24" t="str">
            <v>●</v>
          </cell>
          <cell r="G24">
            <v>26460221.950000003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26460221.950000003</v>
          </cell>
          <cell r="N24">
            <v>1438851217.36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158963581.49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158963581.49</v>
          </cell>
          <cell r="N25">
            <v>1399046805.48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G26">
            <v>195776304.95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195776304.95</v>
          </cell>
          <cell r="N26">
            <v>911873189.6800001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225982732.43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225982732.43</v>
          </cell>
          <cell r="N27">
            <v>838251530.69</v>
          </cell>
        </row>
        <row r="28">
          <cell r="B28" t="str">
            <v>RISM</v>
          </cell>
          <cell r="C28" t="str">
            <v>"РАЙНОС ИНВЕСТМЕНТ ҮЦК" ХХК</v>
          </cell>
          <cell r="D28" t="str">
            <v>●</v>
          </cell>
          <cell r="F28" t="str">
            <v>●</v>
          </cell>
          <cell r="G28">
            <v>51555088.89</v>
          </cell>
          <cell r="H28">
            <v>0</v>
          </cell>
          <cell r="I28">
            <v>14693220</v>
          </cell>
          <cell r="J28">
            <v>0</v>
          </cell>
          <cell r="K28">
            <v>0</v>
          </cell>
          <cell r="L28">
            <v>0</v>
          </cell>
          <cell r="M28">
            <v>66248308.89</v>
          </cell>
          <cell r="N28">
            <v>791430189.23</v>
          </cell>
        </row>
        <row r="29">
          <cell r="B29" t="str">
            <v>TTOL</v>
          </cell>
          <cell r="C29" t="str">
            <v>"АПЕКС КАПИТАЛ ҮЦК" ХХК</v>
          </cell>
          <cell r="D29" t="str">
            <v>●</v>
          </cell>
          <cell r="F29" t="str">
            <v>●</v>
          </cell>
          <cell r="G29">
            <v>203973989.42000002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203973989.42000002</v>
          </cell>
          <cell r="N29">
            <v>612184695.8700001</v>
          </cell>
        </row>
        <row r="30">
          <cell r="B30" t="str">
            <v>ARGB</v>
          </cell>
          <cell r="C30" t="str">
            <v>"АРГАЙ БЭСТ ҮЦК" ХХК</v>
          </cell>
          <cell r="D30" t="str">
            <v>●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499312375</v>
          </cell>
        </row>
        <row r="31">
          <cell r="B31" t="str">
            <v>NOVL</v>
          </cell>
          <cell r="C31" t="str">
            <v>"НОВЕЛ ИНВЕСТМЕНТ ҮЦК" ХХК</v>
          </cell>
          <cell r="D31" t="str">
            <v>●</v>
          </cell>
          <cell r="F31" t="str">
            <v>●</v>
          </cell>
          <cell r="G31">
            <v>93213655.78999999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93213655.78999999</v>
          </cell>
          <cell r="N31">
            <v>453382792.4599999</v>
          </cell>
        </row>
        <row r="32">
          <cell r="B32" t="str">
            <v>ZRGD</v>
          </cell>
          <cell r="C32" t="str">
            <v>"ЗЭРГЭД ҮЦК" ХХК</v>
          </cell>
          <cell r="D32" t="str">
            <v>●</v>
          </cell>
          <cell r="G32">
            <v>28305295.979999997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28305295.979999997</v>
          </cell>
          <cell r="N32">
            <v>233232546.57999998</v>
          </cell>
        </row>
        <row r="33">
          <cell r="B33" t="str">
            <v>TCHB</v>
          </cell>
          <cell r="C33" t="str">
            <v>"ТУЛГАТ ЧАНДМАНЬ БАЯН  ҮЦК" ХХК</v>
          </cell>
          <cell r="D33" t="str">
            <v>●</v>
          </cell>
          <cell r="G33">
            <v>17444110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17444110</v>
          </cell>
          <cell r="N33">
            <v>216383401.8</v>
          </cell>
        </row>
        <row r="34">
          <cell r="B34" t="str">
            <v>CTRL</v>
          </cell>
          <cell r="C34" t="str">
            <v>ЦЕНТРАЛ СЕКЬЮРИТИЙЗ ҮЦК</v>
          </cell>
          <cell r="D34" t="str">
            <v>●</v>
          </cell>
          <cell r="G34">
            <v>18544617.15</v>
          </cell>
          <cell r="H34">
            <v>0</v>
          </cell>
          <cell r="I34">
            <v>98000</v>
          </cell>
          <cell r="J34">
            <v>0</v>
          </cell>
          <cell r="K34">
            <v>0</v>
          </cell>
          <cell r="L34">
            <v>0</v>
          </cell>
          <cell r="M34">
            <v>18642617.15</v>
          </cell>
          <cell r="N34">
            <v>185741050.74</v>
          </cell>
        </row>
        <row r="35">
          <cell r="B35" t="str">
            <v>SGC</v>
          </cell>
          <cell r="C35" t="str">
            <v>"ЭС ЖИ КАПИТАЛ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1001000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1001000</v>
          </cell>
          <cell r="N35">
            <v>180506968.44000003</v>
          </cell>
        </row>
        <row r="36">
          <cell r="B36" t="str">
            <v>SECP</v>
          </cell>
          <cell r="C36" t="str">
            <v>"СИКАП 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5424475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5424475</v>
          </cell>
          <cell r="N36">
            <v>172603838.97000003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G37">
            <v>2358570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2358570</v>
          </cell>
          <cell r="N37">
            <v>171519205.47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24878061.14</v>
          </cell>
          <cell r="H38">
            <v>0</v>
          </cell>
          <cell r="I38">
            <v>400000</v>
          </cell>
          <cell r="J38">
            <v>0</v>
          </cell>
          <cell r="K38">
            <v>0</v>
          </cell>
          <cell r="L38">
            <v>0</v>
          </cell>
          <cell r="M38">
            <v>25278061.14</v>
          </cell>
          <cell r="N38">
            <v>168541659.63</v>
          </cell>
        </row>
        <row r="39">
          <cell r="B39" t="str">
            <v>LFTI</v>
          </cell>
          <cell r="C39" t="str">
            <v>"ЛАЙФТАЙМ ИНВЕСТМЕНТ ҮЦК" ХХК</v>
          </cell>
          <cell r="D39" t="str">
            <v>●</v>
          </cell>
          <cell r="E39" t="str">
            <v>●</v>
          </cell>
          <cell r="G39">
            <v>29205643.5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29205643.5</v>
          </cell>
          <cell r="N39">
            <v>152425687.73000002</v>
          </cell>
        </row>
        <row r="40">
          <cell r="B40" t="str">
            <v>DRBR</v>
          </cell>
          <cell r="C40" t="str">
            <v>"ДАРХАН БРОКЕР ҮЦК" ХХК</v>
          </cell>
          <cell r="D40" t="str">
            <v>●</v>
          </cell>
          <cell r="G40">
            <v>6262708.83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6262708.83</v>
          </cell>
          <cell r="N40">
            <v>142420273.36</v>
          </cell>
        </row>
        <row r="41">
          <cell r="B41" t="str">
            <v>MSDQ</v>
          </cell>
          <cell r="C41" t="str">
            <v>"МАСДАК ҮНЭТ ЦААСНЫ КОМПАНИ" ХХК</v>
          </cell>
          <cell r="D41" t="str">
            <v>●</v>
          </cell>
          <cell r="G41">
            <v>5492840.0600000005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5492840.0600000005</v>
          </cell>
          <cell r="N41">
            <v>118604408.96000001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87500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87500</v>
          </cell>
          <cell r="N42">
            <v>95646729.6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18348648.74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18348648.74</v>
          </cell>
          <cell r="N43">
            <v>86574281.22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G44">
            <v>9211799.559999999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9211799.559999999</v>
          </cell>
          <cell r="N44">
            <v>75678136.52</v>
          </cell>
        </row>
        <row r="45">
          <cell r="B45" t="str">
            <v>MIBG</v>
          </cell>
          <cell r="C45" t="str">
            <v>"ЭМ АЙ БИ ЖИ ХХК ҮЦК"</v>
          </cell>
          <cell r="D45" t="str">
            <v>●</v>
          </cell>
          <cell r="G45">
            <v>45453289.17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45453289.17</v>
          </cell>
          <cell r="N45">
            <v>74316320.17</v>
          </cell>
        </row>
        <row r="46">
          <cell r="B46" t="str">
            <v>GATR</v>
          </cell>
          <cell r="C46" t="str">
            <v>"ГАЦУУРТ ТРЕЙД ҮЦК" ХХК</v>
          </cell>
          <cell r="D46" t="str">
            <v>●</v>
          </cell>
          <cell r="G46">
            <v>218250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218250</v>
          </cell>
          <cell r="N46">
            <v>59998731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19256345.2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19256345.2</v>
          </cell>
          <cell r="N47">
            <v>56820123.05</v>
          </cell>
        </row>
        <row r="48">
          <cell r="B48" t="str">
            <v>MONG</v>
          </cell>
          <cell r="C48" t="str">
            <v>"МОНГОЛ СЕКЮРИТИЕС ҮЦК" ХК</v>
          </cell>
          <cell r="D48" t="str">
            <v>●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52295725.44</v>
          </cell>
        </row>
        <row r="49">
          <cell r="B49" t="str">
            <v>DOMI</v>
          </cell>
          <cell r="C49" t="str">
            <v>"ДОМИКС СЕК ҮЦК" ХХК</v>
          </cell>
          <cell r="D49" t="str">
            <v>●</v>
          </cell>
          <cell r="G49">
            <v>7941347.2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7941347.2</v>
          </cell>
          <cell r="N49">
            <v>45909559.550000004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5652426.1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5652426.1</v>
          </cell>
          <cell r="N50">
            <v>39292588.67</v>
          </cell>
        </row>
        <row r="51">
          <cell r="B51" t="str">
            <v>BATS</v>
          </cell>
          <cell r="C51" t="str">
            <v>"БАТС ҮЦК" ХХК</v>
          </cell>
          <cell r="D51" t="str">
            <v>●</v>
          </cell>
          <cell r="G51">
            <v>1991456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1991456</v>
          </cell>
          <cell r="N51">
            <v>38173958.3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669800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669800</v>
          </cell>
          <cell r="N52">
            <v>31620910</v>
          </cell>
        </row>
        <row r="53">
          <cell r="B53" t="str">
            <v>MERG</v>
          </cell>
          <cell r="C53" t="str">
            <v>"МЭРГЭН САНАА ҮЦК" ХХК</v>
          </cell>
          <cell r="D53" t="str">
            <v>●</v>
          </cell>
          <cell r="G53">
            <v>2398699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2398699</v>
          </cell>
          <cell r="N53">
            <v>29063335.549999997</v>
          </cell>
        </row>
        <row r="54">
          <cell r="B54" t="str">
            <v>HUN</v>
          </cell>
          <cell r="C54" t="str">
            <v>"ХҮННҮ ЭМПАЙР ҮЦК" ХХК</v>
          </cell>
          <cell r="D54" t="str">
            <v>●</v>
          </cell>
          <cell r="G54">
            <v>2043511.95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2043511.95</v>
          </cell>
          <cell r="N54">
            <v>28687849.61</v>
          </cell>
        </row>
        <row r="55">
          <cell r="B55" t="str">
            <v>TNGR</v>
          </cell>
          <cell r="C55" t="str">
            <v>"ТЭНГЭР КАПИТАЛ  ҮЦК" ХХК</v>
          </cell>
          <cell r="D55" t="str">
            <v>●</v>
          </cell>
          <cell r="F55" t="str">
            <v>●</v>
          </cell>
          <cell r="G55">
            <v>1957294.16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1957294.16</v>
          </cell>
          <cell r="N55">
            <v>26376780.98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G56">
            <v>2615847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2615847</v>
          </cell>
          <cell r="N56">
            <v>25083769.09</v>
          </cell>
        </row>
        <row r="57">
          <cell r="B57" t="str">
            <v>APS</v>
          </cell>
          <cell r="C57" t="str">
            <v>"АЗИА ПАСИФИК СЕКЬЮРИТИС ҮЦК" ХХК</v>
          </cell>
          <cell r="D57" t="str">
            <v>●</v>
          </cell>
          <cell r="G57">
            <v>11720855.22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11720855.22</v>
          </cell>
          <cell r="N57">
            <v>16391593.22</v>
          </cell>
        </row>
        <row r="58">
          <cell r="B58" t="str">
            <v>ZGB</v>
          </cell>
          <cell r="C58" t="str">
            <v>"ЗЭТ ЖИ БИ ҮЦК" ХХК</v>
          </cell>
          <cell r="D58" t="str">
            <v>●</v>
          </cell>
          <cell r="G58">
            <v>8666000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8666000</v>
          </cell>
          <cell r="N58">
            <v>15852696.5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9120473.82</v>
          </cell>
        </row>
        <row r="60">
          <cell r="B60" t="str">
            <v>GNDX</v>
          </cell>
          <cell r="C60" t="str">
            <v>"ГЕНДЕКС ҮЦК" ХХК</v>
          </cell>
          <cell r="D60" t="str">
            <v>●</v>
          </cell>
          <cell r="G60">
            <v>5247010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5247010</v>
          </cell>
          <cell r="N60">
            <v>6800989.52</v>
          </cell>
        </row>
        <row r="61">
          <cell r="B61" t="str">
            <v>SILS</v>
          </cell>
          <cell r="C61" t="str">
            <v>"СИЛВЭР ЛАЙТ СЕКЮРИТИЙЗ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N61">
            <v>5011965.2</v>
          </cell>
        </row>
        <row r="62">
          <cell r="B62" t="str">
            <v>MOHU</v>
          </cell>
          <cell r="C62" t="str">
            <v>"MОНГОЛ ХУВЬЦАА"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169187.9</v>
          </cell>
        </row>
        <row r="63">
          <cell r="B63" t="str">
            <v>BLAC</v>
          </cell>
          <cell r="C63" t="str">
            <v>"БЛЭКСТОУН ИНТЕРНЭЙШНЛ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95030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ALTN</v>
          </cell>
          <cell r="C65" t="str">
            <v>"АЛТАН ХОРОМСОГ ҮЦК" ХХК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BSK</v>
          </cell>
          <cell r="C66" t="str">
            <v>"БЛЮСКАЙ СЕКЬЮРИТИЗ ҮЦК" 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FCX</v>
          </cell>
          <cell r="C67" t="str">
            <v>"ЭФ СИ ИКС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DCF</v>
          </cell>
          <cell r="C68" t="str">
            <v>"ДИ СИ ЭФ ҮЦК" ХХК</v>
          </cell>
          <cell r="D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="70" zoomScaleSheetLayoutView="70" workbookViewId="0" topLeftCell="A1">
      <pane xSplit="3" ySplit="15" topLeftCell="H16" activePane="bottomRight" state="frozen"/>
      <selection pane="topRight" activeCell="D1" sqref="D1"/>
      <selection pane="bottomLeft" activeCell="A16" sqref="A16"/>
      <selection pane="bottomRight" activeCell="O52" sqref="O52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26.00390625" style="1" bestFit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1" t="s">
        <v>0</v>
      </c>
      <c r="E9" s="41"/>
      <c r="F9" s="41"/>
      <c r="G9" s="41"/>
      <c r="H9" s="41"/>
      <c r="I9" s="41"/>
      <c r="J9" s="41"/>
      <c r="K9" s="41"/>
      <c r="L9" s="41"/>
      <c r="M9" s="9"/>
      <c r="N9" s="9"/>
      <c r="O9" s="9"/>
      <c r="P9" s="20"/>
    </row>
    <row r="10" ht="15.75">
      <c r="P10" s="20"/>
    </row>
    <row r="11" spans="12:16" ht="15" customHeight="1" thickBot="1">
      <c r="L11" s="42" t="s">
        <v>127</v>
      </c>
      <c r="M11" s="42"/>
      <c r="N11" s="42"/>
      <c r="O11" s="42"/>
      <c r="P11" s="20"/>
    </row>
    <row r="12" spans="1:16" ht="14.45" customHeight="1">
      <c r="A12" s="43" t="s">
        <v>1</v>
      </c>
      <c r="B12" s="45" t="s">
        <v>2</v>
      </c>
      <c r="C12" s="45" t="s">
        <v>3</v>
      </c>
      <c r="D12" s="45" t="s">
        <v>4</v>
      </c>
      <c r="E12" s="45"/>
      <c r="F12" s="45"/>
      <c r="G12" s="47" t="s">
        <v>128</v>
      </c>
      <c r="H12" s="47"/>
      <c r="I12" s="47"/>
      <c r="J12" s="47"/>
      <c r="K12" s="47"/>
      <c r="L12" s="47"/>
      <c r="M12" s="47"/>
      <c r="N12" s="49" t="s">
        <v>123</v>
      </c>
      <c r="O12" s="50"/>
      <c r="P12" s="20"/>
    </row>
    <row r="13" spans="1:17" s="8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48"/>
      <c r="N13" s="36"/>
      <c r="O13" s="37"/>
      <c r="P13" s="24"/>
      <c r="Q13" s="10"/>
    </row>
    <row r="14" spans="1:17" s="8" customFormat="1" ht="33.75" customHeight="1">
      <c r="A14" s="44"/>
      <c r="B14" s="46"/>
      <c r="C14" s="46"/>
      <c r="D14" s="46"/>
      <c r="E14" s="46"/>
      <c r="F14" s="46"/>
      <c r="G14" s="48" t="s">
        <v>5</v>
      </c>
      <c r="H14" s="48"/>
      <c r="I14" s="48"/>
      <c r="J14" s="48" t="s">
        <v>110</v>
      </c>
      <c r="K14" s="48"/>
      <c r="L14" s="48"/>
      <c r="M14" s="48" t="s">
        <v>6</v>
      </c>
      <c r="N14" s="36" t="s">
        <v>7</v>
      </c>
      <c r="O14" s="37" t="s">
        <v>8</v>
      </c>
      <c r="P14" s="24"/>
      <c r="Q14" s="10"/>
    </row>
    <row r="15" spans="1:17" s="8" customFormat="1" ht="47.25">
      <c r="A15" s="44"/>
      <c r="B15" s="46"/>
      <c r="C15" s="46"/>
      <c r="D15" s="28" t="s">
        <v>9</v>
      </c>
      <c r="E15" s="28" t="s">
        <v>10</v>
      </c>
      <c r="F15" s="28" t="s">
        <v>11</v>
      </c>
      <c r="G15" s="29" t="s">
        <v>111</v>
      </c>
      <c r="H15" s="11" t="s">
        <v>108</v>
      </c>
      <c r="I15" s="29" t="s">
        <v>109</v>
      </c>
      <c r="J15" s="29" t="s">
        <v>111</v>
      </c>
      <c r="K15" s="29" t="s">
        <v>108</v>
      </c>
      <c r="L15" s="29" t="s">
        <v>109</v>
      </c>
      <c r="M15" s="48"/>
      <c r="N15" s="36"/>
      <c r="O15" s="38"/>
      <c r="P15" s="24"/>
      <c r="Q15" s="10"/>
    </row>
    <row r="16" spans="1:16" ht="15">
      <c r="A16" s="31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VLOOKUP(B16,'[3]Brokers'!$B$9:$I$69,7,0)</f>
        <v>1336399788.71</v>
      </c>
      <c r="H16" s="16">
        <f>VLOOKUP(B16,'[1]Brokers'!$B$9:$AD$69,29,0)</f>
        <v>0</v>
      </c>
      <c r="I16" s="16">
        <f>VLOOKUP(B16,'[3]Brokers'!$B$9:$U$62,20,0)</f>
        <v>0</v>
      </c>
      <c r="J16" s="16">
        <f>VLOOKUP(B16,'[2]Brokers'!$B$9:$M$69,12,0)</f>
        <v>0</v>
      </c>
      <c r="K16" s="16">
        <v>0</v>
      </c>
      <c r="L16" s="16">
        <f>VLOOKUP(B16,'[2]Brokers'!$B$9:$R$69,12,0)</f>
        <v>0</v>
      </c>
      <c r="M16" s="27">
        <f>L16+I16+J16+H16+G16</f>
        <v>1336399788.71</v>
      </c>
      <c r="N16" s="30">
        <f>VLOOKUP(B16,'[4]Sheet1'!$B$16:$N$69,13,0)+M16</f>
        <v>21818461780.76</v>
      </c>
      <c r="O16" s="32">
        <f>N16/$N$70</f>
        <v>0.2674453233510328</v>
      </c>
      <c r="P16" s="25"/>
    </row>
    <row r="17" spans="1:16" ht="15">
      <c r="A17" s="31">
        <f>+A16+1</f>
        <v>2</v>
      </c>
      <c r="B17" s="12" t="s">
        <v>29</v>
      </c>
      <c r="C17" s="13" t="s">
        <v>30</v>
      </c>
      <c r="D17" s="14" t="s">
        <v>14</v>
      </c>
      <c r="E17" s="15" t="s">
        <v>14</v>
      </c>
      <c r="F17" s="15" t="s">
        <v>14</v>
      </c>
      <c r="G17" s="16">
        <f>VLOOKUP(B17,'[3]Brokers'!$B$9:$I$69,7,0)</f>
        <v>503066571.05</v>
      </c>
      <c r="H17" s="16">
        <f>VLOOKUP(B17,'[1]Brokers'!$B$9:$AD$69,29,0)</f>
        <v>0</v>
      </c>
      <c r="I17" s="16">
        <f>VLOOKUP(B17,'[3]Brokers'!$B$9:$U$62,20,0)</f>
        <v>6174010</v>
      </c>
      <c r="J17" s="16">
        <f>VLOOKUP(B17,'[2]Brokers'!$B$9:$M$69,12,0)</f>
        <v>0</v>
      </c>
      <c r="K17" s="16">
        <v>0</v>
      </c>
      <c r="L17" s="16">
        <f>VLOOKUP(B17,'[2]Brokers'!$B$9:$R$69,12,0)</f>
        <v>0</v>
      </c>
      <c r="M17" s="27">
        <f>L17+I17+J17+H17+G17</f>
        <v>509240581.05</v>
      </c>
      <c r="N17" s="30">
        <f>VLOOKUP(B17,'[4]Sheet1'!$B$16:$N$69,13,0)+M17</f>
        <v>14397858293.05</v>
      </c>
      <c r="O17" s="32">
        <f>N17/$N$70</f>
        <v>0.17648539596602938</v>
      </c>
      <c r="P17" s="25"/>
    </row>
    <row r="18" spans="1:16" ht="15">
      <c r="A18" s="31">
        <f aca="true" t="shared" si="0" ref="A18:A69">+A17+1</f>
        <v>3</v>
      </c>
      <c r="B18" s="12" t="s">
        <v>116</v>
      </c>
      <c r="C18" s="13" t="s">
        <v>118</v>
      </c>
      <c r="D18" s="14" t="s">
        <v>14</v>
      </c>
      <c r="E18" s="14" t="s">
        <v>14</v>
      </c>
      <c r="F18" s="14"/>
      <c r="G18" s="16">
        <f>VLOOKUP(B18,'[3]Brokers'!$B$9:$I$69,7,0)</f>
        <v>65470643.73</v>
      </c>
      <c r="H18" s="16">
        <f>VLOOKUP(B18,'[1]Brokers'!$B$9:$AD$69,29,0)</f>
        <v>0</v>
      </c>
      <c r="I18" s="16">
        <f>VLOOKUP(B18,'[3]Brokers'!$B$9:$U$62,20,0)</f>
        <v>0</v>
      </c>
      <c r="J18" s="16">
        <f>VLOOKUP(B18,'[2]Brokers'!$B$9:$M$69,12,0)</f>
        <v>0</v>
      </c>
      <c r="K18" s="16">
        <v>0</v>
      </c>
      <c r="L18" s="16">
        <f>VLOOKUP(B18,'[2]Brokers'!$B$9:$R$69,12,0)</f>
        <v>0</v>
      </c>
      <c r="M18" s="27">
        <f>L18+I18+J18+H18+G18</f>
        <v>65470643.73</v>
      </c>
      <c r="N18" s="30">
        <f>VLOOKUP(B18,'[4]Sheet1'!$B$16:$N$69,13,0)+M18</f>
        <v>11290461294.23</v>
      </c>
      <c r="O18" s="32">
        <f>N18/$N$70</f>
        <v>0.138395689941827</v>
      </c>
      <c r="P18" s="25"/>
    </row>
    <row r="19" spans="1:16" ht="15">
      <c r="A19" s="31">
        <f t="shared" si="0"/>
        <v>4</v>
      </c>
      <c r="B19" s="12" t="s">
        <v>23</v>
      </c>
      <c r="C19" s="13" t="s">
        <v>24</v>
      </c>
      <c r="D19" s="14" t="s">
        <v>14</v>
      </c>
      <c r="E19" s="15" t="s">
        <v>14</v>
      </c>
      <c r="F19" s="15"/>
      <c r="G19" s="16">
        <f>VLOOKUP(B19,'[3]Brokers'!$B$9:$I$69,7,0)</f>
        <v>49960204.01</v>
      </c>
      <c r="H19" s="16">
        <f>VLOOKUP(B19,'[1]Brokers'!$B$9:$AD$69,29,0)</f>
        <v>0</v>
      </c>
      <c r="I19" s="16">
        <f>VLOOKUP(B19,'[3]Brokers'!$B$9:$U$62,20,0)</f>
        <v>11000010</v>
      </c>
      <c r="J19" s="16">
        <f>VLOOKUP(B19,'[2]Brokers'!$B$9:$M$69,12,0)</f>
        <v>0</v>
      </c>
      <c r="K19" s="16">
        <v>0</v>
      </c>
      <c r="L19" s="16">
        <f>VLOOKUP(B19,'[2]Brokers'!$B$9:$R$69,12,0)</f>
        <v>0</v>
      </c>
      <c r="M19" s="27">
        <f>L19+I19+J19+H19+G19</f>
        <v>60960214.01</v>
      </c>
      <c r="N19" s="30">
        <f>VLOOKUP(B19,'[4]Sheet1'!$B$16:$N$69,13,0)+M19</f>
        <v>8561625018.51</v>
      </c>
      <c r="O19" s="32">
        <f>N19/$N$70</f>
        <v>0.10494628789573361</v>
      </c>
      <c r="P19" s="25"/>
    </row>
    <row r="20" spans="1:16" ht="15">
      <c r="A20" s="31">
        <f t="shared" si="0"/>
        <v>5</v>
      </c>
      <c r="B20" s="12" t="s">
        <v>21</v>
      </c>
      <c r="C20" s="13" t="s">
        <v>22</v>
      </c>
      <c r="D20" s="14" t="s">
        <v>14</v>
      </c>
      <c r="E20" s="15" t="s">
        <v>14</v>
      </c>
      <c r="F20" s="15" t="s">
        <v>14</v>
      </c>
      <c r="G20" s="16">
        <f>VLOOKUP(B20,'[3]Brokers'!$B$9:$I$69,7,0)</f>
        <v>25756104.93</v>
      </c>
      <c r="H20" s="16">
        <f>VLOOKUP(B20,'[1]Brokers'!$B$9:$AD$69,29,0)</f>
        <v>0</v>
      </c>
      <c r="I20" s="16">
        <f>VLOOKUP(B20,'[3]Brokers'!$B$9:$U$62,20,0)</f>
        <v>36716010</v>
      </c>
      <c r="J20" s="16">
        <f>VLOOKUP(B20,'[2]Brokers'!$B$9:$M$69,12,0)</f>
        <v>0</v>
      </c>
      <c r="K20" s="16">
        <v>0</v>
      </c>
      <c r="L20" s="16">
        <f>VLOOKUP(B20,'[2]Brokers'!$B$9:$R$69,12,0)</f>
        <v>0</v>
      </c>
      <c r="M20" s="27">
        <f>L20+I20+J20+H20+G20</f>
        <v>62472114.93</v>
      </c>
      <c r="N20" s="30">
        <f>VLOOKUP(B20,'[4]Sheet1'!$B$16:$N$69,13,0)+M20</f>
        <v>5735447168.2</v>
      </c>
      <c r="O20" s="32">
        <f>N20/$N$70</f>
        <v>0.07030369683598217</v>
      </c>
      <c r="P20" s="25"/>
    </row>
    <row r="21" spans="1:16" ht="15">
      <c r="A21" s="31">
        <f t="shared" si="0"/>
        <v>6</v>
      </c>
      <c r="B21" s="12" t="s">
        <v>19</v>
      </c>
      <c r="C21" s="13" t="s">
        <v>20</v>
      </c>
      <c r="D21" s="14" t="s">
        <v>14</v>
      </c>
      <c r="E21" s="15" t="s">
        <v>14</v>
      </c>
      <c r="F21" s="15" t="s">
        <v>14</v>
      </c>
      <c r="G21" s="16">
        <f>VLOOKUP(B21,'[3]Brokers'!$B$9:$I$69,7,0)</f>
        <v>377521366.36</v>
      </c>
      <c r="H21" s="16">
        <f>VLOOKUP(B21,'[1]Brokers'!$B$9:$AD$69,29,0)</f>
        <v>0</v>
      </c>
      <c r="I21" s="16">
        <f>VLOOKUP(B21,'[3]Brokers'!$B$9:$U$62,20,0)</f>
        <v>0</v>
      </c>
      <c r="J21" s="16">
        <f>VLOOKUP(B21,'[2]Brokers'!$B$9:$M$69,12,0)</f>
        <v>0</v>
      </c>
      <c r="K21" s="16">
        <v>0</v>
      </c>
      <c r="L21" s="16">
        <f>VLOOKUP(B21,'[2]Brokers'!$B$9:$R$69,12,0)</f>
        <v>0</v>
      </c>
      <c r="M21" s="27">
        <f>L21+I21+J21+H21+G21</f>
        <v>377521366.36</v>
      </c>
      <c r="N21" s="30">
        <f>VLOOKUP(B21,'[4]Sheet1'!$B$16:$N$69,13,0)+M21</f>
        <v>4035343510.0499997</v>
      </c>
      <c r="O21" s="32">
        <f>N21/$N$70</f>
        <v>0.04946424549642203</v>
      </c>
      <c r="P21" s="25"/>
    </row>
    <row r="22" spans="1:16" ht="15">
      <c r="A22" s="31">
        <f t="shared" si="0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VLOOKUP(B22,'[3]Brokers'!$B$9:$I$69,7,0)</f>
        <v>136853503.01</v>
      </c>
      <c r="H22" s="16">
        <f>VLOOKUP(B22,'[1]Brokers'!$B$9:$AD$69,29,0)</f>
        <v>0</v>
      </c>
      <c r="I22" s="16">
        <f>VLOOKUP(B22,'[3]Brokers'!$B$9:$U$62,20,0)</f>
        <v>0</v>
      </c>
      <c r="J22" s="16">
        <f>VLOOKUP(B22,'[2]Brokers'!$B$9:$M$69,12,0)</f>
        <v>0</v>
      </c>
      <c r="K22" s="16">
        <v>0</v>
      </c>
      <c r="L22" s="16">
        <f>VLOOKUP(B22,'[2]Brokers'!$B$9:$R$69,12,0)</f>
        <v>0</v>
      </c>
      <c r="M22" s="27">
        <f>L22+I22+J22+H22+G22</f>
        <v>136853503.01</v>
      </c>
      <c r="N22" s="30">
        <f>VLOOKUP(B22,'[4]Sheet1'!$B$16:$N$69,13,0)+M22</f>
        <v>2886310310.04</v>
      </c>
      <c r="O22" s="32">
        <f>N22/$N$70</f>
        <v>0.035379679920459504</v>
      </c>
      <c r="P22" s="25"/>
    </row>
    <row r="23" spans="1:16" ht="15">
      <c r="A23" s="31">
        <f t="shared" si="0"/>
        <v>8</v>
      </c>
      <c r="B23" s="12" t="s">
        <v>61</v>
      </c>
      <c r="C23" s="13" t="s">
        <v>62</v>
      </c>
      <c r="D23" s="14" t="s">
        <v>14</v>
      </c>
      <c r="E23" s="15" t="s">
        <v>14</v>
      </c>
      <c r="F23" s="15" t="s">
        <v>14</v>
      </c>
      <c r="G23" s="16">
        <f>VLOOKUP(B23,'[3]Brokers'!$B$9:$I$69,7,0)</f>
        <v>0</v>
      </c>
      <c r="H23" s="16">
        <f>VLOOKUP(B23,'[1]Brokers'!$B$9:$AD$69,29,0)</f>
        <v>0</v>
      </c>
      <c r="I23" s="16">
        <f>VLOOKUP(B23,'[3]Brokers'!$B$9:$U$62,20,0)</f>
        <v>0</v>
      </c>
      <c r="J23" s="16">
        <f>VLOOKUP(B23,'[2]Brokers'!$B$9:$M$69,12,0)</f>
        <v>0</v>
      </c>
      <c r="K23" s="16">
        <v>0</v>
      </c>
      <c r="L23" s="16">
        <f>VLOOKUP(B23,'[2]Brokers'!$B$9:$R$69,12,0)</f>
        <v>0</v>
      </c>
      <c r="M23" s="27">
        <f>L23+I23+J23+H23+G23</f>
        <v>0</v>
      </c>
      <c r="N23" s="30">
        <f>VLOOKUP(B23,'[4]Sheet1'!$B$16:$N$69,13,0)+M23</f>
        <v>2221931463.2</v>
      </c>
      <c r="O23" s="32">
        <f>N23/$N$70</f>
        <v>0.02723588787379026</v>
      </c>
      <c r="P23" s="25"/>
    </row>
    <row r="24" spans="1:16" ht="15">
      <c r="A24" s="31">
        <f t="shared" si="0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/>
      <c r="G24" s="16">
        <f>VLOOKUP(B24,'[3]Brokers'!$B$9:$I$69,7,0)</f>
        <v>161717114.04000002</v>
      </c>
      <c r="H24" s="16">
        <f>VLOOKUP(B24,'[1]Brokers'!$B$9:$AD$69,29,0)</f>
        <v>0</v>
      </c>
      <c r="I24" s="16">
        <f>VLOOKUP(B24,'[3]Brokers'!$B$9:$U$62,20,0)</f>
        <v>2025000</v>
      </c>
      <c r="J24" s="16">
        <f>VLOOKUP(B24,'[2]Brokers'!$B$9:$M$69,12,0)</f>
        <v>0</v>
      </c>
      <c r="K24" s="16">
        <v>0</v>
      </c>
      <c r="L24" s="16">
        <f>VLOOKUP(B24,'[2]Brokers'!$B$9:$R$69,12,0)</f>
        <v>0</v>
      </c>
      <c r="M24" s="27">
        <f>L24+I24+J24+H24+G24</f>
        <v>163742114.04000002</v>
      </c>
      <c r="N24" s="30">
        <f>VLOOKUP(B24,'[4]Sheet1'!$B$16:$N$69,13,0)+M24</f>
        <v>1562788919.52</v>
      </c>
      <c r="O24" s="32">
        <f>N24/$N$70</f>
        <v>0.01915628113980998</v>
      </c>
      <c r="P24" s="25"/>
    </row>
    <row r="25" spans="1:17" s="26" customFormat="1" ht="15">
      <c r="A25" s="31">
        <f t="shared" si="0"/>
        <v>10</v>
      </c>
      <c r="B25" s="12" t="s">
        <v>35</v>
      </c>
      <c r="C25" s="13" t="s">
        <v>36</v>
      </c>
      <c r="D25" s="14" t="s">
        <v>14</v>
      </c>
      <c r="E25" s="15"/>
      <c r="F25" s="15"/>
      <c r="G25" s="16">
        <f>VLOOKUP(B25,'[3]Brokers'!$B$9:$I$69,7,0)</f>
        <v>41552743.5</v>
      </c>
      <c r="H25" s="16">
        <f>VLOOKUP(B25,'[1]Brokers'!$B$9:$AD$69,29,0)</f>
        <v>0</v>
      </c>
      <c r="I25" s="16">
        <f>VLOOKUP(B25,'[3]Brokers'!$B$9:$U$62,20,0)</f>
        <v>0</v>
      </c>
      <c r="J25" s="16">
        <f>VLOOKUP(B25,'[2]Brokers'!$B$9:$M$69,12,0)</f>
        <v>0</v>
      </c>
      <c r="K25" s="16">
        <v>0</v>
      </c>
      <c r="L25" s="16">
        <f>VLOOKUP(B25,'[2]Brokers'!$B$9:$R$69,12,0)</f>
        <v>0</v>
      </c>
      <c r="M25" s="27">
        <f>L25+I25+J25+H25+G25</f>
        <v>41552743.5</v>
      </c>
      <c r="N25" s="30">
        <f>VLOOKUP(B25,'[4]Sheet1'!$B$16:$N$69,13,0)+M25</f>
        <v>1480403960.86</v>
      </c>
      <c r="O25" s="32">
        <f>N25/$N$70</f>
        <v>0.018146426635423478</v>
      </c>
      <c r="P25" s="25"/>
      <c r="Q25" s="10"/>
    </row>
    <row r="26" spans="1:16" ht="15">
      <c r="A26" s="31">
        <f t="shared" si="0"/>
        <v>11</v>
      </c>
      <c r="B26" s="12" t="s">
        <v>41</v>
      </c>
      <c r="C26" s="13" t="s">
        <v>42</v>
      </c>
      <c r="D26" s="14" t="s">
        <v>14</v>
      </c>
      <c r="E26" s="14"/>
      <c r="F26" s="15"/>
      <c r="G26" s="16">
        <f>VLOOKUP(B26,'[3]Brokers'!$B$9:$I$69,7,0)</f>
        <v>204624489.88</v>
      </c>
      <c r="H26" s="16">
        <f>VLOOKUP(B26,'[1]Brokers'!$B$9:$AD$69,29,0)</f>
        <v>0</v>
      </c>
      <c r="I26" s="16">
        <f>VLOOKUP(B26,'[3]Brokers'!$B$9:$U$62,20,0)</f>
        <v>198020</v>
      </c>
      <c r="J26" s="16">
        <f>VLOOKUP(B26,'[2]Brokers'!$B$9:$M$69,12,0)</f>
        <v>0</v>
      </c>
      <c r="K26" s="16">
        <v>0</v>
      </c>
      <c r="L26" s="16">
        <f>VLOOKUP(B26,'[2]Brokers'!$B$9:$R$69,12,0)</f>
        <v>0</v>
      </c>
      <c r="M26" s="27">
        <f>L26+I26+J26+H26+G26</f>
        <v>204822509.88</v>
      </c>
      <c r="N26" s="30">
        <f>VLOOKUP(B26,'[4]Sheet1'!$B$16:$N$69,13,0)+M26</f>
        <v>1116695699.56</v>
      </c>
      <c r="O26" s="32">
        <f>N26/$N$70</f>
        <v>0.013688180470948351</v>
      </c>
      <c r="P26" s="25"/>
    </row>
    <row r="27" spans="1:16" ht="15">
      <c r="A27" s="31">
        <f t="shared" si="0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VLOOKUP(B27,'[3]Brokers'!$B$9:$I$69,7,0)</f>
        <v>130512227.66</v>
      </c>
      <c r="H27" s="16">
        <f>VLOOKUP(B27,'[1]Brokers'!$B$9:$AD$69,29,0)</f>
        <v>0</v>
      </c>
      <c r="I27" s="16">
        <f>VLOOKUP(B27,'[3]Brokers'!$B$9:$U$62,20,0)</f>
        <v>0</v>
      </c>
      <c r="J27" s="16">
        <f>VLOOKUP(B27,'[2]Brokers'!$B$9:$M$69,12,0)</f>
        <v>0</v>
      </c>
      <c r="K27" s="16">
        <v>0</v>
      </c>
      <c r="L27" s="16">
        <f>VLOOKUP(B27,'[2]Brokers'!$B$9:$R$69,12,0)</f>
        <v>0</v>
      </c>
      <c r="M27" s="27">
        <f>L27+I27+J27+H27+G27</f>
        <v>130512227.66</v>
      </c>
      <c r="N27" s="30">
        <f>VLOOKUP(B27,'[4]Sheet1'!$B$16:$N$69,13,0)+M27</f>
        <v>968763758.35</v>
      </c>
      <c r="O27" s="32">
        <f>N27/$N$70</f>
        <v>0.011874867220527437</v>
      </c>
      <c r="P27" s="25"/>
    </row>
    <row r="28" spans="1:16" ht="15">
      <c r="A28" s="31">
        <f t="shared" si="0"/>
        <v>13</v>
      </c>
      <c r="B28" s="12" t="s">
        <v>125</v>
      </c>
      <c r="C28" s="13" t="s">
        <v>126</v>
      </c>
      <c r="D28" s="14" t="s">
        <v>14</v>
      </c>
      <c r="E28" s="15"/>
      <c r="F28" s="14" t="s">
        <v>14</v>
      </c>
      <c r="G28" s="16">
        <f>VLOOKUP(B28,'[3]Brokers'!$B$9:$I$69,7,0)</f>
        <v>6511170</v>
      </c>
      <c r="H28" s="16">
        <f>VLOOKUP(B28,'[1]Brokers'!$B$9:$AD$69,29,0)</f>
        <v>0</v>
      </c>
      <c r="I28" s="16">
        <f>VLOOKUP(B28,'[3]Brokers'!$B$9:$U$62,20,0)</f>
        <v>8551200</v>
      </c>
      <c r="J28" s="16">
        <f>VLOOKUP(B28,'[2]Brokers'!$B$9:$M$69,12,0)</f>
        <v>0</v>
      </c>
      <c r="K28" s="27">
        <v>0</v>
      </c>
      <c r="L28" s="16">
        <f>VLOOKUP(B28,'[2]Brokers'!$B$9:$R$69,12,0)</f>
        <v>0</v>
      </c>
      <c r="M28" s="27">
        <f>L28+I28+J28+H28+G28</f>
        <v>15062370</v>
      </c>
      <c r="N28" s="30">
        <f>VLOOKUP(B28,'[4]Sheet1'!$B$16:$N$69,13,0)+M28</f>
        <v>806492559.23</v>
      </c>
      <c r="O28" s="32">
        <f>N28/$N$70</f>
        <v>0.009885786883183117</v>
      </c>
      <c r="P28" s="25"/>
    </row>
    <row r="29" spans="1:16" ht="15">
      <c r="A29" s="31">
        <f t="shared" si="0"/>
        <v>14</v>
      </c>
      <c r="B29" s="12" t="s">
        <v>79</v>
      </c>
      <c r="C29" s="13" t="s">
        <v>114</v>
      </c>
      <c r="D29" s="14" t="s">
        <v>14</v>
      </c>
      <c r="E29" s="15"/>
      <c r="F29" s="15" t="s">
        <v>14</v>
      </c>
      <c r="G29" s="16">
        <f>VLOOKUP(B29,'[3]Brokers'!$B$9:$I$69,7,0)</f>
        <v>135848294.28</v>
      </c>
      <c r="H29" s="16">
        <f>VLOOKUP(B29,'[1]Brokers'!$B$9:$AD$69,29,0)</f>
        <v>0</v>
      </c>
      <c r="I29" s="16">
        <f>VLOOKUP(B29,'[3]Brokers'!$B$9:$U$62,20,0)</f>
        <v>0</v>
      </c>
      <c r="J29" s="16">
        <f>VLOOKUP(B29,'[2]Brokers'!$B$9:$M$69,12,0)</f>
        <v>0</v>
      </c>
      <c r="K29" s="16">
        <v>0</v>
      </c>
      <c r="L29" s="16">
        <f>VLOOKUP(B29,'[2]Brokers'!$B$9:$R$69,12,0)</f>
        <v>0</v>
      </c>
      <c r="M29" s="27">
        <f>L29+I29+J29+H29+G29</f>
        <v>135848294.28</v>
      </c>
      <c r="N29" s="30">
        <f>VLOOKUP(B29,'[4]Sheet1'!$B$16:$N$69,13,0)+M29</f>
        <v>748032990.1500001</v>
      </c>
      <c r="O29" s="32">
        <f>N29/$N$70</f>
        <v>0.009169203903472345</v>
      </c>
      <c r="P29" s="25"/>
    </row>
    <row r="30" spans="1:16" ht="15">
      <c r="A30" s="31">
        <f t="shared" si="0"/>
        <v>15</v>
      </c>
      <c r="B30" s="12" t="s">
        <v>86</v>
      </c>
      <c r="C30" s="13" t="s">
        <v>87</v>
      </c>
      <c r="D30" s="14" t="s">
        <v>14</v>
      </c>
      <c r="E30" s="15"/>
      <c r="F30" s="15"/>
      <c r="G30" s="16">
        <f>VLOOKUP(B30,'[3]Brokers'!$B$9:$I$69,7,0)</f>
        <v>950530.7</v>
      </c>
      <c r="H30" s="16">
        <f>VLOOKUP(B30,'[1]Brokers'!$B$9:$AD$69,29,0)</f>
        <v>0</v>
      </c>
      <c r="I30" s="16">
        <f>VLOOKUP(B30,'[3]Brokers'!$B$9:$U$62,20,0)</f>
        <v>0</v>
      </c>
      <c r="J30" s="16">
        <f>VLOOKUP(B30,'[2]Brokers'!$B$9:$M$69,12,0)</f>
        <v>0</v>
      </c>
      <c r="K30" s="16">
        <v>0</v>
      </c>
      <c r="L30" s="16">
        <f>VLOOKUP(B30,'[2]Brokers'!$B$9:$R$69,12,0)</f>
        <v>0</v>
      </c>
      <c r="M30" s="27">
        <f>L30+I30+J30+H30+G30</f>
        <v>950530.7</v>
      </c>
      <c r="N30" s="30">
        <f>VLOOKUP(B30,'[4]Sheet1'!$B$16:$N$69,13,0)+M30</f>
        <v>500262905.7</v>
      </c>
      <c r="O30" s="32">
        <f>N30/$N$70</f>
        <v>0.006132099316618431</v>
      </c>
      <c r="P30" s="25"/>
    </row>
    <row r="31" spans="1:16" ht="15">
      <c r="A31" s="31">
        <f t="shared" si="0"/>
        <v>16</v>
      </c>
      <c r="B31" s="12" t="s">
        <v>15</v>
      </c>
      <c r="C31" s="13" t="s">
        <v>16</v>
      </c>
      <c r="D31" s="14" t="s">
        <v>14</v>
      </c>
      <c r="E31" s="15"/>
      <c r="F31" s="15" t="s">
        <v>14</v>
      </c>
      <c r="G31" s="16">
        <f>VLOOKUP(B31,'[3]Brokers'!$B$9:$I$69,7,0)</f>
        <v>34590326.519999996</v>
      </c>
      <c r="H31" s="16">
        <f>VLOOKUP(B31,'[1]Brokers'!$B$9:$AD$69,29,0)</f>
        <v>0</v>
      </c>
      <c r="I31" s="16">
        <f>VLOOKUP(B31,'[3]Brokers'!$B$9:$U$62,20,0)</f>
        <v>0</v>
      </c>
      <c r="J31" s="16">
        <f>VLOOKUP(B31,'[2]Brokers'!$B$9:$M$69,12,0)</f>
        <v>0</v>
      </c>
      <c r="K31" s="16">
        <v>0</v>
      </c>
      <c r="L31" s="16">
        <f>VLOOKUP(B31,'[2]Brokers'!$B$9:$R$69,12,0)</f>
        <v>0</v>
      </c>
      <c r="M31" s="27">
        <f>L31+I31+J31+H31+G31</f>
        <v>34590326.519999996</v>
      </c>
      <c r="N31" s="30">
        <f>VLOOKUP(B31,'[4]Sheet1'!$B$16:$N$69,13,0)+M31</f>
        <v>487973118.9799999</v>
      </c>
      <c r="O31" s="32">
        <f>N31/$N$70</f>
        <v>0.005981454142074364</v>
      </c>
      <c r="P31" s="25"/>
    </row>
    <row r="32" spans="1:16" ht="15">
      <c r="A32" s="31">
        <f t="shared" si="0"/>
        <v>17</v>
      </c>
      <c r="B32" s="12" t="s">
        <v>47</v>
      </c>
      <c r="C32" s="13" t="s">
        <v>48</v>
      </c>
      <c r="D32" s="14" t="s">
        <v>14</v>
      </c>
      <c r="E32" s="15"/>
      <c r="F32" s="15"/>
      <c r="G32" s="16">
        <f>VLOOKUP(B32,'[3]Brokers'!$B$9:$I$69,7,0)</f>
        <v>30195271.759999998</v>
      </c>
      <c r="H32" s="16">
        <f>VLOOKUP(B32,'[1]Brokers'!$B$9:$AD$69,29,0)</f>
        <v>0</v>
      </c>
      <c r="I32" s="16">
        <f>VLOOKUP(B32,'[3]Brokers'!$B$9:$U$62,20,0)</f>
        <v>0</v>
      </c>
      <c r="J32" s="16">
        <f>VLOOKUP(B32,'[2]Brokers'!$B$9:$M$69,12,0)</f>
        <v>0</v>
      </c>
      <c r="K32" s="16">
        <v>0</v>
      </c>
      <c r="L32" s="16">
        <f>VLOOKUP(B32,'[2]Brokers'!$B$9:$R$69,12,0)</f>
        <v>0</v>
      </c>
      <c r="M32" s="27">
        <f>L32+I32+J32+H32+G32</f>
        <v>30195271.759999998</v>
      </c>
      <c r="N32" s="30">
        <f>VLOOKUP(B32,'[4]Sheet1'!$B$16:$N$69,13,0)+M32</f>
        <v>263427818.33999997</v>
      </c>
      <c r="O32" s="32">
        <f>N32/$N$70</f>
        <v>0.0032290332271601766</v>
      </c>
      <c r="P32" s="25"/>
    </row>
    <row r="33" spans="1:16" ht="15">
      <c r="A33" s="31">
        <f t="shared" si="0"/>
        <v>18</v>
      </c>
      <c r="B33" s="12" t="s">
        <v>59</v>
      </c>
      <c r="C33" s="13" t="s">
        <v>60</v>
      </c>
      <c r="D33" s="14" t="s">
        <v>14</v>
      </c>
      <c r="E33" s="15"/>
      <c r="F33" s="15"/>
      <c r="G33" s="16">
        <f>VLOOKUP(B33,'[3]Brokers'!$B$9:$I$69,7,0)</f>
        <v>6767646</v>
      </c>
      <c r="H33" s="16">
        <f>VLOOKUP(B33,'[1]Brokers'!$B$9:$AD$69,29,0)</f>
        <v>0</v>
      </c>
      <c r="I33" s="16">
        <f>VLOOKUP(B33,'[3]Brokers'!$B$9:$U$62,20,0)</f>
        <v>0</v>
      </c>
      <c r="J33" s="16">
        <f>VLOOKUP(B33,'[2]Brokers'!$B$9:$M$69,12,0)</f>
        <v>0</v>
      </c>
      <c r="K33" s="16">
        <v>0</v>
      </c>
      <c r="L33" s="16">
        <f>VLOOKUP(B33,'[2]Brokers'!$B$9:$R$69,12,0)</f>
        <v>0</v>
      </c>
      <c r="M33" s="27">
        <f>L33+I33+J33+H33+G33</f>
        <v>6767646</v>
      </c>
      <c r="N33" s="30">
        <f>VLOOKUP(B33,'[4]Sheet1'!$B$16:$N$69,13,0)+M33</f>
        <v>223151047.8</v>
      </c>
      <c r="O33" s="32">
        <f>N33/$N$70</f>
        <v>0.002735330507470538</v>
      </c>
      <c r="P33" s="25"/>
    </row>
    <row r="34" spans="1:16" ht="15">
      <c r="A34" s="31">
        <f t="shared" si="0"/>
        <v>19</v>
      </c>
      <c r="B34" s="12" t="s">
        <v>65</v>
      </c>
      <c r="C34" s="13" t="s">
        <v>66</v>
      </c>
      <c r="D34" s="14" t="s">
        <v>14</v>
      </c>
      <c r="E34" s="15"/>
      <c r="F34" s="15"/>
      <c r="G34" s="16">
        <f>VLOOKUP(B34,'[3]Brokers'!$B$9:$I$69,7,0)</f>
        <v>217513089</v>
      </c>
      <c r="H34" s="16">
        <f>VLOOKUP(B34,'[1]Brokers'!$B$9:$AD$69,29,0)</f>
        <v>0</v>
      </c>
      <c r="I34" s="16">
        <f>VLOOKUP(B34,'[3]Brokers'!$B$9:$U$62,20,0)</f>
        <v>0</v>
      </c>
      <c r="J34" s="16">
        <f>VLOOKUP(B34,'[2]Brokers'!$B$9:$M$69,12,0)</f>
        <v>0</v>
      </c>
      <c r="K34" s="16">
        <v>0</v>
      </c>
      <c r="L34" s="16">
        <f>VLOOKUP(B34,'[2]Brokers'!$B$9:$R$69,12,0)</f>
        <v>0</v>
      </c>
      <c r="M34" s="27">
        <f>L34+I34+J34+H34+G34</f>
        <v>217513089</v>
      </c>
      <c r="N34" s="30">
        <f>VLOOKUP(B34,'[4]Sheet1'!$B$16:$N$69,13,0)+M34</f>
        <v>217513089</v>
      </c>
      <c r="O34" s="32">
        <f>N34/$N$70</f>
        <v>0.002666221799008081</v>
      </c>
      <c r="P34" s="25"/>
    </row>
    <row r="35" spans="1:16" ht="15">
      <c r="A35" s="31">
        <f t="shared" si="0"/>
        <v>20</v>
      </c>
      <c r="B35" s="12" t="s">
        <v>115</v>
      </c>
      <c r="C35" s="13" t="s">
        <v>117</v>
      </c>
      <c r="D35" s="14" t="s">
        <v>14</v>
      </c>
      <c r="E35" s="15"/>
      <c r="F35" s="15"/>
      <c r="G35" s="16">
        <f>VLOOKUP(B35,'[3]Brokers'!$B$9:$I$69,7,0)</f>
        <v>23066239.39</v>
      </c>
      <c r="H35" s="16">
        <f>VLOOKUP(B35,'[1]Brokers'!$B$9:$AD$69,29,0)</f>
        <v>0</v>
      </c>
      <c r="I35" s="16">
        <f>VLOOKUP(B35,'[3]Brokers'!$B$9:$U$62,20,0)</f>
        <v>0</v>
      </c>
      <c r="J35" s="16">
        <f>VLOOKUP(B35,'[2]Brokers'!$B$9:$M$69,12,0)</f>
        <v>0</v>
      </c>
      <c r="K35" s="16">
        <v>0</v>
      </c>
      <c r="L35" s="16">
        <f>VLOOKUP(B35,'[2]Brokers'!$B$9:$R$69,12,0)</f>
        <v>0</v>
      </c>
      <c r="M35" s="27">
        <f>L35+I35+J35+H35+G35</f>
        <v>23066239.39</v>
      </c>
      <c r="N35" s="30">
        <f>VLOOKUP(B35,'[4]Sheet1'!$B$16:$N$69,13,0)+M35</f>
        <v>208807290.13</v>
      </c>
      <c r="O35" s="32">
        <f>N35/$N$70</f>
        <v>0.0025595082635988444</v>
      </c>
      <c r="P35" s="25"/>
    </row>
    <row r="36" spans="1:16" ht="15">
      <c r="A36" s="31">
        <f t="shared" si="0"/>
        <v>21</v>
      </c>
      <c r="B36" s="12" t="s">
        <v>94</v>
      </c>
      <c r="C36" s="13" t="s">
        <v>95</v>
      </c>
      <c r="D36" s="14" t="s">
        <v>14</v>
      </c>
      <c r="E36" s="15" t="s">
        <v>14</v>
      </c>
      <c r="F36" s="15" t="s">
        <v>14</v>
      </c>
      <c r="G36" s="16">
        <f>VLOOKUP(B36,'[3]Brokers'!$B$9:$I$69,7,0)</f>
        <v>24395781.630000003</v>
      </c>
      <c r="H36" s="16">
        <f>VLOOKUP(B36,'[1]Brokers'!$B$9:$AD$69,29,0)</f>
        <v>0</v>
      </c>
      <c r="I36" s="16">
        <f>VLOOKUP(B36,'[3]Brokers'!$B$9:$U$62,20,0)</f>
        <v>99010</v>
      </c>
      <c r="J36" s="16">
        <f>VLOOKUP(B36,'[2]Brokers'!$B$9:$M$69,12,0)</f>
        <v>0</v>
      </c>
      <c r="K36" s="16">
        <v>0</v>
      </c>
      <c r="L36" s="16">
        <f>VLOOKUP(B36,'[2]Brokers'!$B$9:$R$69,12,0)</f>
        <v>0</v>
      </c>
      <c r="M36" s="27">
        <f>L36+I36+J36+H36+G36</f>
        <v>24494791.630000003</v>
      </c>
      <c r="N36" s="30">
        <f>VLOOKUP(B36,'[4]Sheet1'!$B$16:$N$69,13,0)+M36</f>
        <v>193036451.26</v>
      </c>
      <c r="O36" s="32">
        <f>N36/$N$70</f>
        <v>0.002366193210343185</v>
      </c>
      <c r="P36" s="25"/>
    </row>
    <row r="37" spans="1:16" ht="15">
      <c r="A37" s="31">
        <f t="shared" si="0"/>
        <v>22</v>
      </c>
      <c r="B37" s="12" t="s">
        <v>98</v>
      </c>
      <c r="C37" s="13" t="s">
        <v>99</v>
      </c>
      <c r="D37" s="14" t="s">
        <v>14</v>
      </c>
      <c r="E37" s="15" t="s">
        <v>14</v>
      </c>
      <c r="F37" s="15" t="s">
        <v>14</v>
      </c>
      <c r="G37" s="16">
        <f>VLOOKUP(B37,'[3]Brokers'!$B$9:$I$69,7,0)</f>
        <v>1974900</v>
      </c>
      <c r="H37" s="16">
        <f>VLOOKUP(B37,'[1]Brokers'!$B$9:$AD$69,29,0)</f>
        <v>0</v>
      </c>
      <c r="I37" s="16">
        <f>VLOOKUP(B37,'[3]Brokers'!$B$9:$U$62,20,0)</f>
        <v>0</v>
      </c>
      <c r="J37" s="16">
        <f>VLOOKUP(B37,'[2]Brokers'!$B$9:$M$69,12,0)</f>
        <v>0</v>
      </c>
      <c r="K37" s="16">
        <v>0</v>
      </c>
      <c r="L37" s="16">
        <f>VLOOKUP(B37,'[2]Brokers'!$B$9:$R$69,12,0)</f>
        <v>0</v>
      </c>
      <c r="M37" s="27">
        <f>L37+I37+J37+H37+G37</f>
        <v>1974900</v>
      </c>
      <c r="N37" s="30">
        <f>VLOOKUP(B37,'[4]Sheet1'!$B$16:$N$69,13,0)+M37</f>
        <v>182481868.44000003</v>
      </c>
      <c r="O37" s="32">
        <f>N37/$N$70</f>
        <v>0.002236817737246391</v>
      </c>
      <c r="P37" s="25"/>
    </row>
    <row r="38" spans="1:16" ht="15">
      <c r="A38" s="31">
        <f t="shared" si="0"/>
        <v>23</v>
      </c>
      <c r="B38" s="12" t="s">
        <v>51</v>
      </c>
      <c r="C38" s="13" t="s">
        <v>52</v>
      </c>
      <c r="D38" s="14" t="s">
        <v>14</v>
      </c>
      <c r="E38" s="15"/>
      <c r="F38" s="15"/>
      <c r="G38" s="16">
        <f>VLOOKUP(B38,'[3]Brokers'!$B$9:$I$69,7,0)</f>
        <v>2367409</v>
      </c>
      <c r="H38" s="16">
        <f>VLOOKUP(B38,'[1]Brokers'!$B$9:$AD$69,29,0)</f>
        <v>0</v>
      </c>
      <c r="I38" s="16">
        <f>VLOOKUP(B38,'[3]Brokers'!$B$9:$U$62,20,0)</f>
        <v>0</v>
      </c>
      <c r="J38" s="16">
        <f>VLOOKUP(B38,'[2]Brokers'!$B$9:$M$69,12,0)</f>
        <v>0</v>
      </c>
      <c r="K38" s="16">
        <v>0</v>
      </c>
      <c r="L38" s="16">
        <f>VLOOKUP(B38,'[2]Brokers'!$B$9:$R$69,12,0)</f>
        <v>0</v>
      </c>
      <c r="M38" s="27">
        <f>L38+I38+J38+H38+G38</f>
        <v>2367409</v>
      </c>
      <c r="N38" s="30">
        <f>VLOOKUP(B38,'[4]Sheet1'!$B$16:$N$69,13,0)+M38</f>
        <v>173886614.47</v>
      </c>
      <c r="O38" s="32">
        <f>N38/$N$70</f>
        <v>0.0021314592339573093</v>
      </c>
      <c r="P38" s="25"/>
    </row>
    <row r="39" spans="1:17" ht="15">
      <c r="A39" s="31">
        <f t="shared" si="0"/>
        <v>24</v>
      </c>
      <c r="B39" s="12" t="s">
        <v>57</v>
      </c>
      <c r="C39" s="13" t="s">
        <v>58</v>
      </c>
      <c r="D39" s="14" t="s">
        <v>14</v>
      </c>
      <c r="E39" s="15" t="s">
        <v>14</v>
      </c>
      <c r="F39" s="15" t="s">
        <v>14</v>
      </c>
      <c r="G39" s="16">
        <f>VLOOKUP(B39,'[3]Brokers'!$B$9:$I$69,7,0)</f>
        <v>311670.4</v>
      </c>
      <c r="H39" s="16">
        <f>VLOOKUP(B39,'[1]Brokers'!$B$9:$AD$69,29,0)</f>
        <v>0</v>
      </c>
      <c r="I39" s="16">
        <f>VLOOKUP(B39,'[3]Brokers'!$B$9:$U$62,20,0)</f>
        <v>0</v>
      </c>
      <c r="J39" s="16">
        <f>VLOOKUP(B39,'[2]Brokers'!$B$9:$M$69,12,0)</f>
        <v>0</v>
      </c>
      <c r="K39" s="16">
        <v>0</v>
      </c>
      <c r="L39" s="16">
        <f>VLOOKUP(B39,'[2]Brokers'!$B$9:$R$69,12,0)</f>
        <v>0</v>
      </c>
      <c r="M39" s="27">
        <f>L39+I39+J39+H39+G39</f>
        <v>311670.4</v>
      </c>
      <c r="N39" s="30">
        <f>VLOOKUP(B39,'[4]Sheet1'!$B$16:$N$69,13,0)+M39</f>
        <v>172915509.37000003</v>
      </c>
      <c r="O39" s="32">
        <f>N39/$N$70</f>
        <v>0.0021195556671482893</v>
      </c>
      <c r="P39" s="25"/>
      <c r="Q39" s="1"/>
    </row>
    <row r="40" spans="1:16" ht="15">
      <c r="A40" s="31">
        <f t="shared" si="0"/>
        <v>25</v>
      </c>
      <c r="B40" s="12" t="s">
        <v>43</v>
      </c>
      <c r="C40" s="13" t="s">
        <v>44</v>
      </c>
      <c r="D40" s="14" t="s">
        <v>14</v>
      </c>
      <c r="E40" s="15" t="s">
        <v>14</v>
      </c>
      <c r="F40" s="15"/>
      <c r="G40" s="16">
        <f>VLOOKUP(B40,'[3]Brokers'!$B$9:$I$69,7,0)</f>
        <v>273400</v>
      </c>
      <c r="H40" s="16">
        <f>VLOOKUP(B40,'[1]Brokers'!$B$9:$AD$69,29,0)</f>
        <v>0</v>
      </c>
      <c r="I40" s="16">
        <f>VLOOKUP(B40,'[3]Brokers'!$B$9:$U$62,20,0)</f>
        <v>0</v>
      </c>
      <c r="J40" s="16">
        <f>VLOOKUP(B40,'[2]Brokers'!$B$9:$M$69,12,0)</f>
        <v>0</v>
      </c>
      <c r="K40" s="16">
        <v>0</v>
      </c>
      <c r="L40" s="16">
        <f>VLOOKUP(B40,'[2]Brokers'!$B$9:$R$69,12,0)</f>
        <v>0</v>
      </c>
      <c r="M40" s="27">
        <f>L40+I40+J40+H40+G40</f>
        <v>273400</v>
      </c>
      <c r="N40" s="30">
        <f>VLOOKUP(B40,'[4]Sheet1'!$B$16:$N$69,13,0)+M40</f>
        <v>152699087.73000002</v>
      </c>
      <c r="O40" s="32">
        <f>N40/$N$70</f>
        <v>0.0018717477567263708</v>
      </c>
      <c r="P40" s="25"/>
    </row>
    <row r="41" spans="1:16" ht="15">
      <c r="A41" s="31">
        <f t="shared" si="0"/>
        <v>26</v>
      </c>
      <c r="B41" s="12" t="s">
        <v>69</v>
      </c>
      <c r="C41" s="13" t="s">
        <v>70</v>
      </c>
      <c r="D41" s="14" t="s">
        <v>14</v>
      </c>
      <c r="E41" s="15"/>
      <c r="F41" s="15"/>
      <c r="G41" s="16">
        <f>VLOOKUP(B41,'[3]Brokers'!$B$9:$I$69,7,0)</f>
        <v>746028.1</v>
      </c>
      <c r="H41" s="16">
        <f>VLOOKUP(B41,'[1]Brokers'!$B$9:$AD$69,29,0)</f>
        <v>0</v>
      </c>
      <c r="I41" s="16">
        <f>VLOOKUP(B41,'[3]Brokers'!$B$9:$U$62,20,0)</f>
        <v>0</v>
      </c>
      <c r="J41" s="16">
        <f>VLOOKUP(B41,'[2]Brokers'!$B$9:$M$69,12,0)</f>
        <v>0</v>
      </c>
      <c r="K41" s="16">
        <v>0</v>
      </c>
      <c r="L41" s="16">
        <f>VLOOKUP(B41,'[2]Brokers'!$B$9:$R$69,12,0)</f>
        <v>0</v>
      </c>
      <c r="M41" s="27">
        <f>L41+I41+J41+H41+G41</f>
        <v>746028.1</v>
      </c>
      <c r="N41" s="30">
        <f>VLOOKUP(B41,'[4]Sheet1'!$B$16:$N$69,13,0)+M41</f>
        <v>143166301.46</v>
      </c>
      <c r="O41" s="32">
        <f>N41/$N$70</f>
        <v>0.001754897213730501</v>
      </c>
      <c r="P41" s="25"/>
    </row>
    <row r="42" spans="1:16" ht="15">
      <c r="A42" s="31">
        <f t="shared" si="0"/>
        <v>27</v>
      </c>
      <c r="B42" s="12" t="s">
        <v>80</v>
      </c>
      <c r="C42" s="13" t="s">
        <v>81</v>
      </c>
      <c r="D42" s="14" t="s">
        <v>14</v>
      </c>
      <c r="E42" s="15"/>
      <c r="F42" s="15"/>
      <c r="G42" s="16">
        <f>VLOOKUP(B42,'[3]Brokers'!$B$9:$I$69,7,0)</f>
        <v>1603140.3</v>
      </c>
      <c r="H42" s="16">
        <f>VLOOKUP(B42,'[1]Brokers'!$B$9:$AD$69,29,0)</f>
        <v>0</v>
      </c>
      <c r="I42" s="16">
        <f>VLOOKUP(B42,'[3]Brokers'!$B$9:$U$62,20,0)</f>
        <v>0</v>
      </c>
      <c r="J42" s="16">
        <f>VLOOKUP(B42,'[2]Brokers'!$B$9:$M$69,12,0)</f>
        <v>0</v>
      </c>
      <c r="K42" s="16">
        <v>0</v>
      </c>
      <c r="L42" s="16">
        <f>VLOOKUP(B42,'[2]Brokers'!$B$9:$R$69,12,0)</f>
        <v>0</v>
      </c>
      <c r="M42" s="27">
        <f>L42+I42+J42+H42+G42</f>
        <v>1603140.3</v>
      </c>
      <c r="N42" s="30">
        <f>VLOOKUP(B42,'[4]Sheet1'!$B$16:$N$69,13,0)+M42</f>
        <v>120207549.26</v>
      </c>
      <c r="O42" s="32">
        <f>N42/$N$70</f>
        <v>0.0014734744916539242</v>
      </c>
      <c r="P42" s="25"/>
    </row>
    <row r="43" spans="1:16" ht="15">
      <c r="A43" s="31">
        <f t="shared" si="0"/>
        <v>28</v>
      </c>
      <c r="B43" s="12" t="s">
        <v>77</v>
      </c>
      <c r="C43" s="13" t="s">
        <v>78</v>
      </c>
      <c r="D43" s="14" t="s">
        <v>14</v>
      </c>
      <c r="E43" s="15"/>
      <c r="F43" s="15"/>
      <c r="G43" s="16">
        <f>VLOOKUP(B43,'[3]Brokers'!$B$9:$I$69,7,0)</f>
        <v>21016410.4</v>
      </c>
      <c r="H43" s="16">
        <f>VLOOKUP(B43,'[1]Brokers'!$B$9:$AD$69,29,0)</f>
        <v>0</v>
      </c>
      <c r="I43" s="16">
        <f>VLOOKUP(B43,'[3]Brokers'!$B$9:$U$62,20,0)</f>
        <v>0</v>
      </c>
      <c r="J43" s="16">
        <f>VLOOKUP(B43,'[2]Brokers'!$B$9:$M$69,12,0)</f>
        <v>0</v>
      </c>
      <c r="K43" s="16">
        <v>0</v>
      </c>
      <c r="L43" s="16">
        <f>VLOOKUP(B43,'[2]Brokers'!$B$9:$R$69,12,0)</f>
        <v>0</v>
      </c>
      <c r="M43" s="27">
        <f>L43+I43+J43+H43+G43</f>
        <v>21016410.4</v>
      </c>
      <c r="N43" s="30">
        <f>VLOOKUP(B43,'[4]Sheet1'!$B$16:$N$69,13,0)+M43</f>
        <v>107590691.62</v>
      </c>
      <c r="O43" s="32">
        <f>N43/$N$70</f>
        <v>0.0013188201624390525</v>
      </c>
      <c r="P43" s="25"/>
    </row>
    <row r="44" spans="1:16" ht="15">
      <c r="A44" s="31">
        <f t="shared" si="0"/>
        <v>29</v>
      </c>
      <c r="B44" s="12" t="s">
        <v>45</v>
      </c>
      <c r="C44" s="13" t="s">
        <v>46</v>
      </c>
      <c r="D44" s="14" t="s">
        <v>14</v>
      </c>
      <c r="E44" s="15"/>
      <c r="F44" s="15"/>
      <c r="G44" s="16">
        <f>VLOOKUP(B44,'[3]Brokers'!$B$9:$I$69,7,0)</f>
        <v>866661</v>
      </c>
      <c r="H44" s="16">
        <f>VLOOKUP(B44,'[1]Brokers'!$B$9:$AD$69,29,0)</f>
        <v>0</v>
      </c>
      <c r="I44" s="16">
        <f>VLOOKUP(B44,'[3]Brokers'!$B$9:$U$62,20,0)</f>
        <v>0</v>
      </c>
      <c r="J44" s="16">
        <f>VLOOKUP(B44,'[2]Brokers'!$B$9:$M$69,12,0)</f>
        <v>0</v>
      </c>
      <c r="K44" s="16">
        <v>0</v>
      </c>
      <c r="L44" s="16">
        <f>VLOOKUP(B44,'[2]Brokers'!$B$9:$R$69,12,0)</f>
        <v>0</v>
      </c>
      <c r="M44" s="27">
        <f>L44+I44+J44+H44+G44</f>
        <v>866661</v>
      </c>
      <c r="N44" s="30">
        <f>VLOOKUP(B44,'[4]Sheet1'!$B$16:$N$69,13,0)+M44</f>
        <v>96513390.6</v>
      </c>
      <c r="O44" s="32">
        <f>N44/$N$70</f>
        <v>0.0011830373385663315</v>
      </c>
      <c r="P44" s="25"/>
    </row>
    <row r="45" spans="1:16" ht="15">
      <c r="A45" s="31">
        <f t="shared" si="0"/>
        <v>30</v>
      </c>
      <c r="B45" s="12" t="s">
        <v>55</v>
      </c>
      <c r="C45" s="13" t="s">
        <v>56</v>
      </c>
      <c r="D45" s="14" t="s">
        <v>14</v>
      </c>
      <c r="E45" s="15"/>
      <c r="F45" s="15"/>
      <c r="G45" s="16">
        <f>VLOOKUP(B45,'[3]Brokers'!$B$9:$I$69,7,0)</f>
        <v>16923488.69</v>
      </c>
      <c r="H45" s="16">
        <f>VLOOKUP(B45,'[1]Brokers'!$B$9:$AD$69,29,0)</f>
        <v>0</v>
      </c>
      <c r="I45" s="16">
        <f>VLOOKUP(B45,'[3]Brokers'!$B$9:$U$62,20,0)</f>
        <v>0</v>
      </c>
      <c r="J45" s="16">
        <f>VLOOKUP(B45,'[2]Brokers'!$B$9:$M$69,12,0)</f>
        <v>0</v>
      </c>
      <c r="K45" s="16">
        <v>0</v>
      </c>
      <c r="L45" s="16">
        <f>VLOOKUP(B45,'[2]Brokers'!$B$9:$R$69,12,0)</f>
        <v>0</v>
      </c>
      <c r="M45" s="27">
        <f>L45+I45+J45+H45+G45</f>
        <v>16923488.69</v>
      </c>
      <c r="N45" s="30">
        <f>VLOOKUP(B45,'[4]Sheet1'!$B$16:$N$69,13,0)+M45</f>
        <v>92601625.21</v>
      </c>
      <c r="O45" s="32">
        <f>N45/$N$70</f>
        <v>0.0011350878831870126</v>
      </c>
      <c r="P45" s="25"/>
    </row>
    <row r="46" spans="1:16" ht="15">
      <c r="A46" s="31">
        <f t="shared" si="0"/>
        <v>31</v>
      </c>
      <c r="B46" s="12" t="s">
        <v>33</v>
      </c>
      <c r="C46" s="13" t="s">
        <v>34</v>
      </c>
      <c r="D46" s="14" t="s">
        <v>14</v>
      </c>
      <c r="E46" s="15"/>
      <c r="F46" s="15"/>
      <c r="G46" s="16">
        <f>VLOOKUP(B46,'[3]Brokers'!$B$9:$I$69,7,0)</f>
        <v>1000000</v>
      </c>
      <c r="H46" s="16">
        <f>VLOOKUP(B46,'[1]Brokers'!$B$9:$AD$69,29,0)</f>
        <v>0</v>
      </c>
      <c r="I46" s="16">
        <f>VLOOKUP(B46,'[3]Brokers'!$B$9:$U$62,20,0)</f>
        <v>0</v>
      </c>
      <c r="J46" s="16">
        <f>VLOOKUP(B46,'[2]Brokers'!$B$9:$M$69,12,0)</f>
        <v>0</v>
      </c>
      <c r="K46" s="16">
        <v>0</v>
      </c>
      <c r="L46" s="16">
        <f>VLOOKUP(B46,'[2]Brokers'!$B$9:$R$69,12,0)</f>
        <v>0</v>
      </c>
      <c r="M46" s="27">
        <f>L46+I46+J46+H46+G46</f>
        <v>1000000</v>
      </c>
      <c r="N46" s="30">
        <f>VLOOKUP(B46,'[4]Sheet1'!$B$16:$N$69,13,0)+M46</f>
        <v>75316320.17</v>
      </c>
      <c r="O46" s="32">
        <f>N46/$N$70</f>
        <v>0.000923208877137164</v>
      </c>
      <c r="P46" s="25"/>
    </row>
    <row r="47" spans="1:16" ht="15">
      <c r="A47" s="31">
        <f t="shared" si="0"/>
        <v>32</v>
      </c>
      <c r="B47" s="12" t="s">
        <v>37</v>
      </c>
      <c r="C47" s="13" t="s">
        <v>38</v>
      </c>
      <c r="D47" s="14" t="s">
        <v>14</v>
      </c>
      <c r="E47" s="15" t="s">
        <v>14</v>
      </c>
      <c r="F47" s="15" t="s">
        <v>14</v>
      </c>
      <c r="G47" s="16">
        <f>VLOOKUP(B47,'[3]Brokers'!$B$9:$I$69,7,0)</f>
        <v>25172939.61</v>
      </c>
      <c r="H47" s="16">
        <f>VLOOKUP(B47,'[1]Brokers'!$B$9:$AD$69,29,0)</f>
        <v>0</v>
      </c>
      <c r="I47" s="16">
        <f>VLOOKUP(B47,'[3]Brokers'!$B$9:$U$62,20,0)</f>
        <v>0</v>
      </c>
      <c r="J47" s="16">
        <f>VLOOKUP(B47,'[2]Brokers'!$B$9:$M$69,12,0)</f>
        <v>0</v>
      </c>
      <c r="K47" s="16">
        <v>0</v>
      </c>
      <c r="L47" s="16">
        <f>VLOOKUP(B47,'[2]Brokers'!$B$9:$R$69,12,0)</f>
        <v>0</v>
      </c>
      <c r="M47" s="27">
        <f>L47+I47+J47+H47+G47</f>
        <v>25172939.61</v>
      </c>
      <c r="N47" s="30">
        <f>VLOOKUP(B47,'[4]Sheet1'!$B$16:$N$69,13,0)+M47</f>
        <v>64465528.28</v>
      </c>
      <c r="O47" s="32">
        <f>N47/$N$70</f>
        <v>0.0007902025463153067</v>
      </c>
      <c r="P47" s="25"/>
    </row>
    <row r="48" spans="1:16" ht="15">
      <c r="A48" s="31">
        <f t="shared" si="0"/>
        <v>33</v>
      </c>
      <c r="B48" s="12" t="s">
        <v>90</v>
      </c>
      <c r="C48" s="13" t="s">
        <v>91</v>
      </c>
      <c r="D48" s="14" t="s">
        <v>14</v>
      </c>
      <c r="E48" s="15"/>
      <c r="F48" s="15"/>
      <c r="G48" s="16">
        <f>VLOOKUP(B48,'[3]Brokers'!$B$9:$I$69,7,0)</f>
        <v>2989094</v>
      </c>
      <c r="H48" s="16">
        <f>VLOOKUP(B48,'[1]Brokers'!$B$9:$AD$69,29,0)</f>
        <v>0</v>
      </c>
      <c r="I48" s="16">
        <f>VLOOKUP(B48,'[3]Brokers'!$B$9:$U$62,20,0)</f>
        <v>0</v>
      </c>
      <c r="J48" s="16">
        <f>VLOOKUP(B48,'[2]Brokers'!$B$9:$M$69,12,0)</f>
        <v>0</v>
      </c>
      <c r="K48" s="16">
        <v>0</v>
      </c>
      <c r="L48" s="16">
        <f>VLOOKUP(B48,'[2]Brokers'!$B$9:$R$69,12,0)</f>
        <v>0</v>
      </c>
      <c r="M48" s="27">
        <f>L48+I48+J48+H48+G48</f>
        <v>2989094</v>
      </c>
      <c r="N48" s="30">
        <f>VLOOKUP(B48,'[4]Sheet1'!$B$16:$N$69,13,0)+M48</f>
        <v>62987825</v>
      </c>
      <c r="O48" s="32">
        <f>N48/$N$70</f>
        <v>0.0007720892239597875</v>
      </c>
      <c r="P48" s="25"/>
    </row>
    <row r="49" spans="1:16" ht="15">
      <c r="A49" s="31">
        <f t="shared" si="0"/>
        <v>34</v>
      </c>
      <c r="B49" s="12" t="s">
        <v>67</v>
      </c>
      <c r="C49" s="13" t="s">
        <v>68</v>
      </c>
      <c r="D49" s="14" t="s">
        <v>14</v>
      </c>
      <c r="E49" s="15"/>
      <c r="F49" s="15"/>
      <c r="G49" s="16">
        <f>VLOOKUP(B49,'[3]Brokers'!$B$9:$I$69,7,0)</f>
        <v>170700</v>
      </c>
      <c r="H49" s="16">
        <f>VLOOKUP(B49,'[1]Brokers'!$B$9:$AD$69,29,0)</f>
        <v>0</v>
      </c>
      <c r="I49" s="16">
        <f>VLOOKUP(B49,'[3]Brokers'!$B$9:$U$62,20,0)</f>
        <v>0</v>
      </c>
      <c r="J49" s="16">
        <f>VLOOKUP(B49,'[2]Brokers'!$B$9:$M$69,12,0)</f>
        <v>0</v>
      </c>
      <c r="K49" s="16">
        <v>0</v>
      </c>
      <c r="L49" s="16">
        <f>VLOOKUP(B49,'[2]Brokers'!$B$9:$R$69,12,0)</f>
        <v>0</v>
      </c>
      <c r="M49" s="27">
        <f>L49+I49+J49+H49+G49</f>
        <v>170700</v>
      </c>
      <c r="N49" s="30">
        <f>VLOOKUP(B49,'[4]Sheet1'!$B$16:$N$69,13,0)+M49</f>
        <v>56990823.05</v>
      </c>
      <c r="O49" s="32">
        <f>N49/$N$70</f>
        <v>0.0006985794531165994</v>
      </c>
      <c r="P49" s="25"/>
    </row>
    <row r="50" spans="1:16" ht="15">
      <c r="A50" s="31">
        <f t="shared" si="0"/>
        <v>35</v>
      </c>
      <c r="B50" s="12" t="s">
        <v>75</v>
      </c>
      <c r="C50" s="13" t="s">
        <v>76</v>
      </c>
      <c r="D50" s="14" t="s">
        <v>14</v>
      </c>
      <c r="E50" s="15"/>
      <c r="F50" s="15"/>
      <c r="G50" s="16">
        <f>VLOOKUP(B50,'[3]Brokers'!$B$9:$I$69,7,0)</f>
        <v>0</v>
      </c>
      <c r="H50" s="16">
        <f>VLOOKUP(B50,'[1]Brokers'!$B$9:$AD$69,29,0)</f>
        <v>0</v>
      </c>
      <c r="I50" s="16">
        <f>VLOOKUP(B50,'[3]Brokers'!$B$9:$U$62,20,0)</f>
        <v>0</v>
      </c>
      <c r="J50" s="16">
        <f>VLOOKUP(B50,'[2]Brokers'!$B$9:$M$69,12,0)</f>
        <v>0</v>
      </c>
      <c r="K50" s="16">
        <v>0</v>
      </c>
      <c r="L50" s="16">
        <f>VLOOKUP(B50,'[2]Brokers'!$B$9:$R$69,12,0)</f>
        <v>0</v>
      </c>
      <c r="M50" s="27">
        <f>L50+I50+J50+H50+G50</f>
        <v>0</v>
      </c>
      <c r="N50" s="30">
        <f>VLOOKUP(B50,'[4]Sheet1'!$B$16:$N$69,13,0)+M50</f>
        <v>52295725.44</v>
      </c>
      <c r="O50" s="32">
        <f>N50/$N$70</f>
        <v>0.0006410281045802695</v>
      </c>
      <c r="P50" s="25"/>
    </row>
    <row r="51" spans="1:16" ht="15">
      <c r="A51" s="31">
        <f t="shared" si="0"/>
        <v>36</v>
      </c>
      <c r="B51" s="12" t="s">
        <v>120</v>
      </c>
      <c r="C51" s="13" t="s">
        <v>121</v>
      </c>
      <c r="D51" s="14" t="s">
        <v>14</v>
      </c>
      <c r="E51" s="15"/>
      <c r="F51" s="15"/>
      <c r="G51" s="16">
        <f>VLOOKUP(B51,'[3]Brokers'!$B$9:$I$69,7,0)</f>
        <v>1505185</v>
      </c>
      <c r="H51" s="16">
        <f>VLOOKUP(B51,'[1]Brokers'!$B$9:$AD$69,29,0)</f>
        <v>0</v>
      </c>
      <c r="I51" s="16">
        <f>VLOOKUP(B51,'[3]Brokers'!$B$9:$U$62,20,0)</f>
        <v>0</v>
      </c>
      <c r="J51" s="16">
        <f>VLOOKUP(B51,'[2]Brokers'!$B$9:$M$69,12,0)</f>
        <v>0</v>
      </c>
      <c r="K51" s="16"/>
      <c r="L51" s="16">
        <f>VLOOKUP(B51,'[2]Brokers'!$B$9:$R$69,12,0)</f>
        <v>0</v>
      </c>
      <c r="M51" s="27">
        <f>L51+I51+J51+H51+G51</f>
        <v>1505185</v>
      </c>
      <c r="N51" s="30">
        <f>VLOOKUP(B51,'[4]Sheet1'!$B$16:$N$69,13,0)+M51</f>
        <v>47414744.550000004</v>
      </c>
      <c r="O51" s="32">
        <f>N51/$N$70</f>
        <v>0.000581198244642692</v>
      </c>
      <c r="P51" s="25"/>
    </row>
    <row r="52" spans="1:16" ht="15">
      <c r="A52" s="31">
        <f t="shared" si="0"/>
        <v>37</v>
      </c>
      <c r="B52" s="12" t="s">
        <v>17</v>
      </c>
      <c r="C52" s="13" t="s">
        <v>18</v>
      </c>
      <c r="D52" s="14" t="s">
        <v>14</v>
      </c>
      <c r="E52" s="15"/>
      <c r="F52" s="15" t="s">
        <v>14</v>
      </c>
      <c r="G52" s="16">
        <f>VLOOKUP(B52,'[3]Brokers'!$B$9:$I$69,7,0)</f>
        <v>14797704.42</v>
      </c>
      <c r="H52" s="16">
        <f>VLOOKUP(B52,'[1]Brokers'!$B$9:$AD$69,29,0)</f>
        <v>0</v>
      </c>
      <c r="I52" s="16">
        <f>VLOOKUP(B52,'[3]Brokers'!$B$9:$U$62,20,0)</f>
        <v>0</v>
      </c>
      <c r="J52" s="16">
        <f>VLOOKUP(B52,'[2]Brokers'!$B$9:$M$69,12,0)</f>
        <v>0</v>
      </c>
      <c r="K52" s="16">
        <v>0</v>
      </c>
      <c r="L52" s="16">
        <f>VLOOKUP(B52,'[2]Brokers'!$B$9:$R$69,12,0)</f>
        <v>0</v>
      </c>
      <c r="M52" s="27">
        <f>L52+I52+J52+H52+G52</f>
        <v>14797704.42</v>
      </c>
      <c r="N52" s="30">
        <f>VLOOKUP(B52,'[4]Sheet1'!$B$16:$N$69,13,0)+M52</f>
        <v>41174485.4</v>
      </c>
      <c r="O52" s="32">
        <f>N52/$N$70</f>
        <v>0.0005047066870372107</v>
      </c>
      <c r="P52" s="25"/>
    </row>
    <row r="53" spans="1:16" ht="15">
      <c r="A53" s="31">
        <f t="shared" si="0"/>
        <v>38</v>
      </c>
      <c r="B53" s="12" t="s">
        <v>102</v>
      </c>
      <c r="C53" s="13" t="s">
        <v>103</v>
      </c>
      <c r="D53" s="14" t="s">
        <v>14</v>
      </c>
      <c r="E53" s="15"/>
      <c r="F53" s="15"/>
      <c r="G53" s="16">
        <f>VLOOKUP(B53,'[3]Brokers'!$B$9:$I$69,7,0)</f>
        <v>0</v>
      </c>
      <c r="H53" s="16">
        <f>VLOOKUP(B53,'[1]Brokers'!$B$9:$AD$69,29,0)</f>
        <v>0</v>
      </c>
      <c r="I53" s="16">
        <f>VLOOKUP(B53,'[3]Brokers'!$B$9:$U$62,20,0)</f>
        <v>0</v>
      </c>
      <c r="J53" s="16">
        <f>VLOOKUP(B53,'[2]Brokers'!$B$9:$M$69,12,0)</f>
        <v>0</v>
      </c>
      <c r="K53" s="16">
        <v>0</v>
      </c>
      <c r="L53" s="16">
        <f>VLOOKUP(B53,'[2]Brokers'!$B$9:$R$69,12,0)</f>
        <v>0</v>
      </c>
      <c r="M53" s="27">
        <f>L53+I53+J53+H53+G53</f>
        <v>0</v>
      </c>
      <c r="N53" s="30">
        <f>VLOOKUP(B53,'[4]Sheet1'!$B$16:$N$69,13,0)+M53</f>
        <v>38173958.3</v>
      </c>
      <c r="O53" s="32">
        <f>N53/$N$70</f>
        <v>0.00046792696587507644</v>
      </c>
      <c r="P53" s="25"/>
    </row>
    <row r="54" spans="1:16" ht="15">
      <c r="A54" s="31">
        <f t="shared" si="0"/>
        <v>39</v>
      </c>
      <c r="B54" s="12" t="s">
        <v>105</v>
      </c>
      <c r="C54" s="13" t="s">
        <v>106</v>
      </c>
      <c r="D54" s="14" t="s">
        <v>14</v>
      </c>
      <c r="E54" s="15"/>
      <c r="F54" s="15"/>
      <c r="G54" s="16">
        <f>VLOOKUP(B54,'[3]Brokers'!$B$9:$I$69,7,0)</f>
        <v>3893145.2</v>
      </c>
      <c r="H54" s="16">
        <f>VLOOKUP(B54,'[1]Brokers'!$B$9:$AD$69,29,0)</f>
        <v>0</v>
      </c>
      <c r="I54" s="16">
        <f>VLOOKUP(B54,'[3]Brokers'!$B$9:$U$62,20,0)</f>
        <v>0</v>
      </c>
      <c r="J54" s="16">
        <f>VLOOKUP(B54,'[2]Brokers'!$B$9:$M$69,12,0)</f>
        <v>0</v>
      </c>
      <c r="K54" s="16">
        <v>0</v>
      </c>
      <c r="L54" s="16">
        <f>VLOOKUP(B54,'[2]Brokers'!$B$9:$R$69,12,0)</f>
        <v>0</v>
      </c>
      <c r="M54" s="27">
        <f>L54+I54+J54+H54+G54</f>
        <v>3893145.2</v>
      </c>
      <c r="N54" s="30">
        <f>VLOOKUP(B54,'[4]Sheet1'!$B$16:$N$69,13,0)+M54</f>
        <v>32580994.81</v>
      </c>
      <c r="O54" s="32">
        <f>N54/$N$70</f>
        <v>0.00039936979882526126</v>
      </c>
      <c r="P54" s="25"/>
    </row>
    <row r="55" spans="1:16" ht="15">
      <c r="A55" s="31">
        <f t="shared" si="0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VLOOKUP(B55,'[3]Brokers'!$B$9:$I$69,7,0)</f>
        <v>0</v>
      </c>
      <c r="H55" s="16">
        <f>VLOOKUP(B55,'[1]Brokers'!$B$9:$AD$69,29,0)</f>
        <v>0</v>
      </c>
      <c r="I55" s="16">
        <f>VLOOKUP(B55,'[3]Brokers'!$B$9:$U$62,20,0)</f>
        <v>0</v>
      </c>
      <c r="J55" s="16">
        <f>VLOOKUP(B55,'[2]Brokers'!$B$9:$M$69,12,0)</f>
        <v>0</v>
      </c>
      <c r="K55" s="16">
        <v>0</v>
      </c>
      <c r="L55" s="16">
        <f>VLOOKUP(B55,'[2]Brokers'!$B$9:$R$69,12,0)</f>
        <v>0</v>
      </c>
      <c r="M55" s="27">
        <f>L55+I55+J55+H55+G55</f>
        <v>0</v>
      </c>
      <c r="N55" s="30">
        <f>VLOOKUP(B55,'[4]Sheet1'!$B$16:$N$69,13,0)+M55</f>
        <v>31620910</v>
      </c>
      <c r="O55" s="32">
        <f>N55/$N$70</f>
        <v>0.0003876013160130912</v>
      </c>
      <c r="P55" s="25"/>
    </row>
    <row r="56" spans="1:17" s="18" customFormat="1" ht="15">
      <c r="A56" s="31">
        <f t="shared" si="0"/>
        <v>41</v>
      </c>
      <c r="B56" s="12" t="s">
        <v>73</v>
      </c>
      <c r="C56" s="13" t="s">
        <v>74</v>
      </c>
      <c r="D56" s="14" t="s">
        <v>14</v>
      </c>
      <c r="E56" s="15"/>
      <c r="F56" s="15"/>
      <c r="G56" s="16">
        <f>VLOOKUP(B56,'[3]Brokers'!$B$9:$I$69,7,0)</f>
        <v>673224.8200000001</v>
      </c>
      <c r="H56" s="16">
        <f>VLOOKUP(B56,'[1]Brokers'!$B$9:$AD$69,29,0)</f>
        <v>0</v>
      </c>
      <c r="I56" s="16">
        <f>VLOOKUP(B56,'[3]Brokers'!$B$9:$U$62,20,0)</f>
        <v>0</v>
      </c>
      <c r="J56" s="16">
        <f>VLOOKUP(B56,'[2]Brokers'!$B$9:$M$69,12,0)</f>
        <v>0</v>
      </c>
      <c r="K56" s="16">
        <v>0</v>
      </c>
      <c r="L56" s="16">
        <f>VLOOKUP(B56,'[2]Brokers'!$B$9:$R$69,12,0)</f>
        <v>0</v>
      </c>
      <c r="M56" s="27">
        <f>L56+I56+J56+H56+G56</f>
        <v>673224.8200000001</v>
      </c>
      <c r="N56" s="30">
        <f>VLOOKUP(B56,'[4]Sheet1'!$B$16:$N$69,13,0)+M56</f>
        <v>29736560.369999997</v>
      </c>
      <c r="O56" s="32">
        <f>N56/$N$70</f>
        <v>0.00036450342299177135</v>
      </c>
      <c r="P56" s="25"/>
      <c r="Q56" s="17"/>
    </row>
    <row r="57" spans="1:16" ht="15">
      <c r="A57" s="31">
        <f t="shared" si="0"/>
        <v>42</v>
      </c>
      <c r="B57" s="12" t="s">
        <v>53</v>
      </c>
      <c r="C57" s="13" t="s">
        <v>54</v>
      </c>
      <c r="D57" s="14" t="s">
        <v>14</v>
      </c>
      <c r="E57" s="15"/>
      <c r="F57" s="15"/>
      <c r="G57" s="16">
        <f>VLOOKUP(B57,'[3]Brokers'!$B$9:$I$69,7,0)</f>
        <v>425485</v>
      </c>
      <c r="H57" s="16">
        <f>VLOOKUP(B57,'[1]Brokers'!$B$9:$AD$69,29,0)</f>
        <v>0</v>
      </c>
      <c r="I57" s="16">
        <f>VLOOKUP(B57,'[3]Brokers'!$B$9:$U$62,20,0)</f>
        <v>0</v>
      </c>
      <c r="J57" s="16">
        <f>VLOOKUP(B57,'[2]Brokers'!$B$9:$M$69,12,0)</f>
        <v>0</v>
      </c>
      <c r="K57" s="16">
        <v>0</v>
      </c>
      <c r="L57" s="16">
        <f>VLOOKUP(B57,'[2]Brokers'!$B$9:$R$69,12,0)</f>
        <v>0</v>
      </c>
      <c r="M57" s="27">
        <f>L57+I57+J57+H57+G57</f>
        <v>425485</v>
      </c>
      <c r="N57" s="30">
        <f>VLOOKUP(B57,'[4]Sheet1'!$B$16:$N$69,13,0)+M57</f>
        <v>25509254.09</v>
      </c>
      <c r="O57" s="32">
        <f>N57/$N$70</f>
        <v>0.00031268614520569866</v>
      </c>
      <c r="P57" s="25"/>
    </row>
    <row r="58" spans="1:16" ht="15">
      <c r="A58" s="31">
        <f t="shared" si="0"/>
        <v>43</v>
      </c>
      <c r="B58" s="12" t="s">
        <v>39</v>
      </c>
      <c r="C58" s="13" t="s">
        <v>40</v>
      </c>
      <c r="D58" s="14" t="s">
        <v>14</v>
      </c>
      <c r="E58" s="15"/>
      <c r="F58" s="15"/>
      <c r="G58" s="16">
        <f>VLOOKUP(B58,'[3]Brokers'!$B$9:$I$69,7,0)</f>
        <v>420792</v>
      </c>
      <c r="H58" s="16">
        <f>VLOOKUP(B58,'[1]Brokers'!$B$9:$AD$69,29,0)</f>
        <v>0</v>
      </c>
      <c r="I58" s="16">
        <f>VLOOKUP(B58,'[3]Brokers'!$B$9:$U$62,20,0)</f>
        <v>0</v>
      </c>
      <c r="J58" s="16">
        <f>VLOOKUP(B58,'[2]Brokers'!$B$9:$M$69,12,0)</f>
        <v>0</v>
      </c>
      <c r="K58" s="16">
        <v>0</v>
      </c>
      <c r="L58" s="16">
        <f>VLOOKUP(B58,'[2]Brokers'!$B$9:$R$69,12,0)</f>
        <v>0</v>
      </c>
      <c r="M58" s="27">
        <f>L58+I58+J58+H58+G58</f>
        <v>420792</v>
      </c>
      <c r="N58" s="30">
        <f>VLOOKUP(B58,'[4]Sheet1'!$B$16:$N$69,13,0)+M58</f>
        <v>16812385.22</v>
      </c>
      <c r="O58" s="32">
        <f>N58/$N$70</f>
        <v>0.0002060820715340274</v>
      </c>
      <c r="P58" s="25"/>
    </row>
    <row r="59" spans="1:16" ht="15">
      <c r="A59" s="31">
        <f t="shared" si="0"/>
        <v>44</v>
      </c>
      <c r="B59" s="12" t="s">
        <v>96</v>
      </c>
      <c r="C59" s="13" t="s">
        <v>97</v>
      </c>
      <c r="D59" s="14" t="s">
        <v>14</v>
      </c>
      <c r="E59" s="15"/>
      <c r="F59" s="15"/>
      <c r="G59" s="16">
        <f>VLOOKUP(B59,'[3]Brokers'!$B$9:$I$69,7,0)</f>
        <v>0</v>
      </c>
      <c r="H59" s="16">
        <f>VLOOKUP(B59,'[1]Brokers'!$B$9:$AD$69,29,0)</f>
        <v>0</v>
      </c>
      <c r="I59" s="16">
        <f>VLOOKUP(B59,'[3]Brokers'!$B$9:$U$62,20,0)</f>
        <v>0</v>
      </c>
      <c r="J59" s="16">
        <f>VLOOKUP(B59,'[2]Brokers'!$B$9:$M$69,12,0)</f>
        <v>0</v>
      </c>
      <c r="K59" s="16">
        <v>0</v>
      </c>
      <c r="L59" s="16">
        <f>VLOOKUP(B59,'[2]Brokers'!$B$9:$R$69,12,0)</f>
        <v>0</v>
      </c>
      <c r="M59" s="27">
        <f>L59+I59+J59+H59+G59</f>
        <v>0</v>
      </c>
      <c r="N59" s="30">
        <f>VLOOKUP(B59,'[4]Sheet1'!$B$16:$N$69,13,0)+M59</f>
        <v>15852696.5</v>
      </c>
      <c r="O59" s="32">
        <f>N59/$N$70</f>
        <v>0.00019431844389538835</v>
      </c>
      <c r="P59" s="25"/>
    </row>
    <row r="60" spans="1:16" ht="15">
      <c r="A60" s="31">
        <f t="shared" si="0"/>
        <v>45</v>
      </c>
      <c r="B60" s="12" t="s">
        <v>84</v>
      </c>
      <c r="C60" s="13" t="s">
        <v>85</v>
      </c>
      <c r="D60" s="14" t="s">
        <v>14</v>
      </c>
      <c r="E60" s="15" t="s">
        <v>14</v>
      </c>
      <c r="F60" s="15"/>
      <c r="G60" s="16">
        <f>VLOOKUP(B60,'[3]Brokers'!$B$9:$I$69,7,0)</f>
        <v>1430171</v>
      </c>
      <c r="H60" s="16">
        <f>VLOOKUP(B60,'[1]Brokers'!$B$9:$AD$69,29,0)</f>
        <v>0</v>
      </c>
      <c r="I60" s="16">
        <f>VLOOKUP(B60,'[3]Brokers'!$B$9:$U$62,20,0)</f>
        <v>0</v>
      </c>
      <c r="J60" s="16">
        <f>VLOOKUP(B60,'[2]Brokers'!$B$9:$M$69,12,0)</f>
        <v>0</v>
      </c>
      <c r="K60" s="16">
        <v>0</v>
      </c>
      <c r="L60" s="16">
        <f>VLOOKUP(B60,'[2]Brokers'!$B$9:$R$69,12,0)</f>
        <v>0</v>
      </c>
      <c r="M60" s="27">
        <f>L60+I60+J60+H60+G60</f>
        <v>1430171</v>
      </c>
      <c r="N60" s="30">
        <f>VLOOKUP(B60,'[4]Sheet1'!$B$16:$N$69,13,0)+M60</f>
        <v>10550644.82</v>
      </c>
      <c r="O60" s="32">
        <f>N60/$N$70</f>
        <v>0.00012932720206403623</v>
      </c>
      <c r="P60" s="25"/>
    </row>
    <row r="61" spans="1:16" ht="15">
      <c r="A61" s="31">
        <f t="shared" si="0"/>
        <v>46</v>
      </c>
      <c r="B61" s="12" t="s">
        <v>82</v>
      </c>
      <c r="C61" s="13" t="s">
        <v>83</v>
      </c>
      <c r="D61" s="14" t="s">
        <v>14</v>
      </c>
      <c r="E61" s="15"/>
      <c r="F61" s="15"/>
      <c r="G61" s="16">
        <f>VLOOKUP(B61,'[3]Brokers'!$B$9:$I$69,7,0)</f>
        <v>575725</v>
      </c>
      <c r="H61" s="16">
        <f>VLOOKUP(B61,'[1]Brokers'!$B$9:$AD$69,29,0)</f>
        <v>0</v>
      </c>
      <c r="I61" s="16">
        <f>VLOOKUP(B61,'[3]Brokers'!$B$9:$U$62,20,0)</f>
        <v>0</v>
      </c>
      <c r="J61" s="16">
        <f>VLOOKUP(B61,'[2]Brokers'!$B$9:$M$69,12,0)</f>
        <v>0</v>
      </c>
      <c r="K61" s="16">
        <v>0</v>
      </c>
      <c r="L61" s="16">
        <f>VLOOKUP(B61,'[2]Brokers'!$B$9:$R$69,12,0)</f>
        <v>0</v>
      </c>
      <c r="M61" s="27">
        <f>L61+I61+J61+H61+G61</f>
        <v>575725</v>
      </c>
      <c r="N61" s="30">
        <f>VLOOKUP(B61,'[4]Sheet1'!$B$16:$N$69,13,0)+M61</f>
        <v>7376714.52</v>
      </c>
      <c r="O61" s="32">
        <f>N61/$N$70</f>
        <v>9.042194724329179E-05</v>
      </c>
      <c r="P61" s="25"/>
    </row>
    <row r="62" spans="1:16" ht="15">
      <c r="A62" s="31">
        <f t="shared" si="0"/>
        <v>47</v>
      </c>
      <c r="B62" s="12" t="s">
        <v>113</v>
      </c>
      <c r="C62" s="13" t="s">
        <v>112</v>
      </c>
      <c r="D62" s="14" t="s">
        <v>14</v>
      </c>
      <c r="E62" s="15"/>
      <c r="F62" s="15"/>
      <c r="G62" s="16">
        <f>VLOOKUP(B62,'[3]Brokers'!$B$9:$I$69,7,0)</f>
        <v>0</v>
      </c>
      <c r="H62" s="16">
        <f>VLOOKUP(B62,'[1]Brokers'!$B$9:$AD$69,29,0)</f>
        <v>0</v>
      </c>
      <c r="I62" s="16">
        <f>VLOOKUP(B62,'[3]Brokers'!$B$9:$U$62,20,0)</f>
        <v>0</v>
      </c>
      <c r="J62" s="16">
        <f>VLOOKUP(B62,'[2]Brokers'!$B$9:$M$69,12,0)</f>
        <v>0</v>
      </c>
      <c r="K62" s="16"/>
      <c r="L62" s="16">
        <f>VLOOKUP(B62,'[2]Brokers'!$B$9:$R$69,12,0)</f>
        <v>0</v>
      </c>
      <c r="M62" s="27">
        <f>L62+I62+J62+H62+G62</f>
        <v>0</v>
      </c>
      <c r="N62" s="30">
        <f>VLOOKUP(B62,'[4]Sheet1'!$B$16:$N$69,13,0)+M62</f>
        <v>5011965.2</v>
      </c>
      <c r="O62" s="32">
        <f>N62/$N$70</f>
        <v>6.143543330447529E-05</v>
      </c>
      <c r="P62" s="25"/>
    </row>
    <row r="63" spans="1:16" ht="15">
      <c r="A63" s="31">
        <f t="shared" si="0"/>
        <v>48</v>
      </c>
      <c r="B63" s="12" t="s">
        <v>124</v>
      </c>
      <c r="C63" s="13" t="s">
        <v>122</v>
      </c>
      <c r="D63" s="14" t="s">
        <v>14</v>
      </c>
      <c r="E63" s="15"/>
      <c r="F63" s="15"/>
      <c r="G63" s="16">
        <f>VLOOKUP(B63,'[3]Brokers'!$B$9:$I$69,7,0)</f>
        <v>31320</v>
      </c>
      <c r="H63" s="16">
        <f>VLOOKUP(B63,'[1]Brokers'!$B$9:$AD$69,29,0)</f>
        <v>0</v>
      </c>
      <c r="I63" s="16">
        <f>VLOOKUP(B63,'[3]Brokers'!$B$9:$U$62,20,0)</f>
        <v>0</v>
      </c>
      <c r="J63" s="16">
        <f>VLOOKUP(B63,'[2]Brokers'!$B$9:$M$69,12,0)</f>
        <v>0</v>
      </c>
      <c r="K63" s="16">
        <v>0</v>
      </c>
      <c r="L63" s="16">
        <f>VLOOKUP(B63,'[2]Brokers'!$B$9:$R$69,12,0)</f>
        <v>0</v>
      </c>
      <c r="M63" s="27">
        <f>L63+I63+J63+H63+G63</f>
        <v>31320</v>
      </c>
      <c r="N63" s="30">
        <f>VLOOKUP(B63,'[4]Sheet1'!$B$16:$N$69,13,0)+M63</f>
        <v>200507.9</v>
      </c>
      <c r="O63" s="32">
        <f>N63/$N$70</f>
        <v>2.457776386290631E-06</v>
      </c>
      <c r="P63" s="25"/>
    </row>
    <row r="64" spans="1:16" ht="15">
      <c r="A64" s="31">
        <f t="shared" si="0"/>
        <v>49</v>
      </c>
      <c r="B64" s="12" t="s">
        <v>63</v>
      </c>
      <c r="C64" s="13" t="s">
        <v>64</v>
      </c>
      <c r="D64" s="14" t="s">
        <v>14</v>
      </c>
      <c r="E64" s="15"/>
      <c r="F64" s="15"/>
      <c r="G64" s="16">
        <f>VLOOKUP(B64,'[3]Brokers'!$B$9:$I$69,7,0)</f>
        <v>0</v>
      </c>
      <c r="H64" s="16">
        <f>VLOOKUP(B64,'[1]Brokers'!$B$9:$AD$69,29,0)</f>
        <v>0</v>
      </c>
      <c r="I64" s="16">
        <f>VLOOKUP(B64,'[3]Brokers'!$B$9:$U$62,20,0)</f>
        <v>0</v>
      </c>
      <c r="J64" s="16">
        <f>VLOOKUP(B64,'[2]Brokers'!$B$9:$M$69,12,0)</f>
        <v>0</v>
      </c>
      <c r="K64" s="16">
        <v>0</v>
      </c>
      <c r="L64" s="16">
        <f>VLOOKUP(B64,'[2]Brokers'!$B$9:$R$69,12,0)</f>
        <v>0</v>
      </c>
      <c r="M64" s="27">
        <f>L64+I64+J64+H64+G64</f>
        <v>0</v>
      </c>
      <c r="N64" s="30">
        <f>VLOOKUP(B64,'[4]Sheet1'!$B$16:$N$69,13,0)+M64</f>
        <v>95030</v>
      </c>
      <c r="O64" s="32">
        <f>N64/$N$70</f>
        <v>1.1648543024449344E-06</v>
      </c>
      <c r="P64" s="25"/>
    </row>
    <row r="65" spans="1:16" ht="15">
      <c r="A65" s="31">
        <f t="shared" si="0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VLOOKUP(B65,'[3]Brokers'!$B$9:$I$69,7,0)</f>
        <v>0</v>
      </c>
      <c r="H65" s="16">
        <f>VLOOKUP(B65,'[1]Brokers'!$B$9:$AD$69,29,0)</f>
        <v>0</v>
      </c>
      <c r="I65" s="16">
        <f>VLOOKUP(B65,'[3]Brokers'!$B$9:$U$62,20,0)</f>
        <v>0</v>
      </c>
      <c r="J65" s="16">
        <f>VLOOKUP(B65,'[2]Brokers'!$B$9:$M$69,12,0)</f>
        <v>0</v>
      </c>
      <c r="K65" s="16">
        <v>0</v>
      </c>
      <c r="L65" s="16">
        <f>VLOOKUP(B65,'[2]Brokers'!$B$9:$R$69,12,0)</f>
        <v>0</v>
      </c>
      <c r="M65" s="27">
        <f>L65+I65+J65+H65+G65</f>
        <v>0</v>
      </c>
      <c r="N65" s="30">
        <f>VLOOKUP(B65,'[4]Sheet1'!$B$16:$N$69,13,0)+M65</f>
        <v>0</v>
      </c>
      <c r="O65" s="32">
        <f>N65/$N$70</f>
        <v>0</v>
      </c>
      <c r="P65" s="25"/>
    </row>
    <row r="66" spans="1:16" ht="15">
      <c r="A66" s="31">
        <f t="shared" si="0"/>
        <v>51</v>
      </c>
      <c r="B66" s="12" t="s">
        <v>88</v>
      </c>
      <c r="C66" s="13" t="s">
        <v>89</v>
      </c>
      <c r="D66" s="14" t="s">
        <v>14</v>
      </c>
      <c r="E66" s="15"/>
      <c r="F66" s="15"/>
      <c r="G66" s="16">
        <f>VLOOKUP(B66,'[3]Brokers'!$B$9:$I$69,7,0)</f>
        <v>0</v>
      </c>
      <c r="H66" s="16">
        <f>VLOOKUP(B66,'[1]Brokers'!$B$9:$AD$69,29,0)</f>
        <v>0</v>
      </c>
      <c r="I66" s="16">
        <f>VLOOKUP(B66,'[3]Brokers'!$B$9:$U$62,20,0)</f>
        <v>0</v>
      </c>
      <c r="J66" s="16">
        <f>VLOOKUP(B66,'[2]Brokers'!$B$9:$M$69,12,0)</f>
        <v>0</v>
      </c>
      <c r="K66" s="16">
        <v>0</v>
      </c>
      <c r="L66" s="16">
        <f>VLOOKUP(B66,'[2]Brokers'!$B$9:$R$69,12,0)</f>
        <v>0</v>
      </c>
      <c r="M66" s="27">
        <f>L66+I66+J66+H66+G66</f>
        <v>0</v>
      </c>
      <c r="N66" s="30">
        <f>VLOOKUP(B66,'[4]Sheet1'!$B$16:$N$69,13,0)+M66</f>
        <v>0</v>
      </c>
      <c r="O66" s="32">
        <f>N66/$N$70</f>
        <v>0</v>
      </c>
      <c r="P66" s="25"/>
    </row>
    <row r="67" spans="1:16" ht="15">
      <c r="A67" s="31">
        <f t="shared" si="0"/>
        <v>52</v>
      </c>
      <c r="B67" s="12" t="s">
        <v>100</v>
      </c>
      <c r="C67" s="13" t="s">
        <v>101</v>
      </c>
      <c r="D67" s="14" t="s">
        <v>14</v>
      </c>
      <c r="E67" s="14"/>
      <c r="F67" s="15"/>
      <c r="G67" s="16">
        <f>VLOOKUP(B67,'[3]Brokers'!$B$9:$I$69,7,0)</f>
        <v>0</v>
      </c>
      <c r="H67" s="16">
        <f>VLOOKUP(B67,'[1]Brokers'!$B$9:$AD$69,29,0)</f>
        <v>0</v>
      </c>
      <c r="I67" s="16">
        <f>VLOOKUP(B67,'[3]Brokers'!$B$9:$U$62,20,0)</f>
        <v>0</v>
      </c>
      <c r="J67" s="16">
        <f>VLOOKUP(B67,'[2]Brokers'!$B$9:$M$69,12,0)</f>
        <v>0</v>
      </c>
      <c r="K67" s="16">
        <v>0</v>
      </c>
      <c r="L67" s="16">
        <f>VLOOKUP(B67,'[2]Brokers'!$B$9:$R$69,12,0)</f>
        <v>0</v>
      </c>
      <c r="M67" s="27">
        <f>L67+I67+J67+H67+G67</f>
        <v>0</v>
      </c>
      <c r="N67" s="30">
        <f>VLOOKUP(B67,'[4]Sheet1'!$B$16:$N$69,13,0)+M67</f>
        <v>0</v>
      </c>
      <c r="O67" s="32">
        <f>N67/$N$70</f>
        <v>0</v>
      </c>
      <c r="P67" s="25"/>
    </row>
    <row r="68" spans="1:16" ht="15">
      <c r="A68" s="31">
        <f t="shared" si="0"/>
        <v>53</v>
      </c>
      <c r="B68" s="12" t="s">
        <v>104</v>
      </c>
      <c r="C68" s="13" t="s">
        <v>119</v>
      </c>
      <c r="D68" s="14" t="s">
        <v>14</v>
      </c>
      <c r="E68" s="15"/>
      <c r="F68" s="15"/>
      <c r="G68" s="16">
        <f>VLOOKUP(B68,'[3]Brokers'!$B$9:$I$69,7,0)</f>
        <v>0</v>
      </c>
      <c r="H68" s="16">
        <f>VLOOKUP(B68,'[1]Brokers'!$B$9:$AD$69,29,0)</f>
        <v>0</v>
      </c>
      <c r="I68" s="16">
        <f>VLOOKUP(B68,'[3]Brokers'!$B$9:$U$62,20,0)</f>
        <v>0</v>
      </c>
      <c r="J68" s="16">
        <f>VLOOKUP(B68,'[2]Brokers'!$B$9:$M$69,12,0)</f>
        <v>0</v>
      </c>
      <c r="K68" s="16">
        <v>0</v>
      </c>
      <c r="L68" s="16">
        <f>VLOOKUP(B68,'[2]Brokers'!$B$9:$R$69,12,0)</f>
        <v>0</v>
      </c>
      <c r="M68" s="27">
        <f>L68+I68+J68+H68+G68</f>
        <v>0</v>
      </c>
      <c r="N68" s="30">
        <f>VLOOKUP(B68,'[4]Sheet1'!$B$16:$N$69,13,0)+M68</f>
        <v>0</v>
      </c>
      <c r="O68" s="32">
        <f>N68/$N$70</f>
        <v>0</v>
      </c>
      <c r="P68" s="25"/>
    </row>
    <row r="69" spans="1:16" ht="15">
      <c r="A69" s="31">
        <f t="shared" si="0"/>
        <v>54</v>
      </c>
      <c r="B69" s="12" t="s">
        <v>92</v>
      </c>
      <c r="C69" s="13" t="s">
        <v>93</v>
      </c>
      <c r="D69" s="14" t="s">
        <v>14</v>
      </c>
      <c r="E69" s="15"/>
      <c r="F69" s="15"/>
      <c r="G69" s="16">
        <f>VLOOKUP(B69,'[3]Brokers'!$B$9:$I$69,7,0)</f>
        <v>0</v>
      </c>
      <c r="H69" s="16">
        <f>VLOOKUP(B69,'[1]Brokers'!$B$9:$AD$69,29,0)</f>
        <v>0</v>
      </c>
      <c r="I69" s="16">
        <f>VLOOKUP(B69,'[3]Brokers'!$B$9:$U$62,20,0)</f>
        <v>0</v>
      </c>
      <c r="J69" s="16">
        <f>VLOOKUP(B69,'[2]Brokers'!$B$9:$M$69,12,0)</f>
        <v>0</v>
      </c>
      <c r="K69" s="27">
        <v>0</v>
      </c>
      <c r="L69" s="16">
        <f>VLOOKUP(B69,'[2]Brokers'!$B$9:$R$69,12,0)</f>
        <v>0</v>
      </c>
      <c r="M69" s="27">
        <f>L69+I69+J69+H69+G69</f>
        <v>0</v>
      </c>
      <c r="N69" s="30">
        <f>VLOOKUP(B69,'[4]Sheet1'!$B$16:$N$69,13,0)+M69</f>
        <v>0</v>
      </c>
      <c r="O69" s="32">
        <f>N69/$N$70</f>
        <v>0</v>
      </c>
      <c r="P69" s="25"/>
    </row>
    <row r="70" spans="1:17" ht="16.5" thickBot="1">
      <c r="A70" s="39" t="s">
        <v>6</v>
      </c>
      <c r="B70" s="40"/>
      <c r="C70" s="40"/>
      <c r="D70" s="33">
        <f>COUNTA(D16:D69)</f>
        <v>54</v>
      </c>
      <c r="E70" s="33">
        <f>COUNTA(E16:E69)</f>
        <v>17</v>
      </c>
      <c r="F70" s="33">
        <f>COUNTA(F16:F69)</f>
        <v>14</v>
      </c>
      <c r="G70" s="34">
        <f aca="true" t="shared" si="1" ref="G70:O70">SUM(G16:G69)</f>
        <v>3612441700.100001</v>
      </c>
      <c r="H70" s="34">
        <f t="shared" si="1"/>
        <v>0</v>
      </c>
      <c r="I70" s="34">
        <f t="shared" si="1"/>
        <v>64763260</v>
      </c>
      <c r="J70" s="34">
        <f t="shared" si="1"/>
        <v>0</v>
      </c>
      <c r="K70" s="34">
        <f t="shared" si="1"/>
        <v>0</v>
      </c>
      <c r="L70" s="34">
        <f t="shared" si="1"/>
        <v>0</v>
      </c>
      <c r="M70" s="34">
        <f t="shared" si="1"/>
        <v>3677204960.100001</v>
      </c>
      <c r="N70" s="34">
        <f t="shared" si="1"/>
        <v>81581018158.69998</v>
      </c>
      <c r="O70" s="35">
        <f t="shared" si="1"/>
        <v>0.9999999999999998</v>
      </c>
      <c r="P70" s="20"/>
      <c r="Q70" s="19"/>
    </row>
    <row r="71" spans="12:17" ht="15">
      <c r="L71" s="21"/>
      <c r="M71" s="22"/>
      <c r="O71" s="21"/>
      <c r="P71" s="20"/>
      <c r="Q71" s="19"/>
    </row>
    <row r="72" spans="2:17" ht="27.6" customHeight="1">
      <c r="B72" s="51" t="s">
        <v>107</v>
      </c>
      <c r="C72" s="51"/>
      <c r="D72" s="51"/>
      <c r="E72" s="51"/>
      <c r="F72" s="51"/>
      <c r="H72" s="23"/>
      <c r="I72" s="23"/>
      <c r="L72" s="21"/>
      <c r="M72" s="21"/>
      <c r="P72" s="20"/>
      <c r="Q72" s="19"/>
    </row>
    <row r="73" spans="3:17" ht="27.6" customHeight="1">
      <c r="C73" s="52"/>
      <c r="D73" s="52"/>
      <c r="E73" s="52"/>
      <c r="F73" s="52"/>
      <c r="M73" s="21"/>
      <c r="N73" s="21"/>
      <c r="P73" s="20"/>
      <c r="Q73" s="19"/>
    </row>
    <row r="74" spans="16:17" ht="15">
      <c r="P74" s="20"/>
      <c r="Q74" s="19"/>
    </row>
    <row r="75" spans="16:17" ht="15">
      <c r="P75" s="20"/>
      <c r="Q75" s="19"/>
    </row>
  </sheetData>
  <mergeCells count="16">
    <mergeCell ref="B72:F72"/>
    <mergeCell ref="C73:F73"/>
    <mergeCell ref="M14:M15"/>
    <mergeCell ref="G14:I14"/>
    <mergeCell ref="J14:L14"/>
    <mergeCell ref="N14:N15"/>
    <mergeCell ref="O14:O15"/>
    <mergeCell ref="A70:C70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2020-10-07T06:06:55Z</cp:lastPrinted>
  <dcterms:created xsi:type="dcterms:W3CDTF">2017-06-09T07:51:20Z</dcterms:created>
  <dcterms:modified xsi:type="dcterms:W3CDTF">2020-10-07T06:07:08Z</dcterms:modified>
  <cp:category/>
  <cp:version/>
  <cp:contentType/>
  <cp:contentStatus/>
</cp:coreProperties>
</file>