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5\"/>
    </mc:Choice>
  </mc:AlternateContent>
  <xr:revisionPtr revIDLastSave="0" documentId="13_ncr:1_{0FA1A293-8BA2-4942-8643-7BECF6A135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4" r:id="rId2"/>
  </sheets>
  <externalReferences>
    <externalReference r:id="rId3"/>
  </externalReferences>
  <definedNames>
    <definedName name="_xlnm._FilterDatabase" localSheetId="0" hidden="1">Sheet1!$A$15:$N$68</definedName>
    <definedName name="_xlnm.Print_Area" localSheetId="0">Sheet1!$A$1:$M$70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4" l="1"/>
  <c r="K17" i="1" l="1"/>
  <c r="K16" i="1"/>
  <c r="K19" i="1"/>
  <c r="K20" i="1"/>
  <c r="K21" i="1"/>
  <c r="K22" i="1"/>
  <c r="K24" i="1"/>
  <c r="K23" i="1"/>
  <c r="K25" i="1"/>
  <c r="K26" i="1"/>
  <c r="K27" i="1"/>
  <c r="K29" i="1"/>
  <c r="K30" i="1"/>
  <c r="K31" i="1"/>
  <c r="K28" i="1"/>
  <c r="K33" i="1"/>
  <c r="K32" i="1"/>
  <c r="K34" i="1"/>
  <c r="K35" i="1"/>
  <c r="K36" i="1"/>
  <c r="K38" i="1"/>
  <c r="K39" i="1"/>
  <c r="K40" i="1"/>
  <c r="K41" i="1"/>
  <c r="K43" i="1"/>
  <c r="K42" i="1"/>
  <c r="K45" i="1"/>
  <c r="K44" i="1"/>
  <c r="K37" i="1"/>
  <c r="K47" i="1"/>
  <c r="K48" i="1"/>
  <c r="K46" i="1"/>
  <c r="K50" i="1"/>
  <c r="K51" i="1"/>
  <c r="K52" i="1"/>
  <c r="K49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7" i="1"/>
  <c r="K18" i="1"/>
  <c r="J17" i="1"/>
  <c r="J16" i="1"/>
  <c r="J19" i="1"/>
  <c r="J20" i="1"/>
  <c r="J21" i="1"/>
  <c r="J22" i="1"/>
  <c r="J24" i="1"/>
  <c r="J23" i="1"/>
  <c r="J25" i="1"/>
  <c r="J26" i="1"/>
  <c r="J27" i="1"/>
  <c r="J29" i="1"/>
  <c r="J30" i="1"/>
  <c r="J31" i="1"/>
  <c r="J28" i="1"/>
  <c r="J33" i="1"/>
  <c r="J32" i="1"/>
  <c r="J34" i="1"/>
  <c r="J35" i="1"/>
  <c r="J36" i="1"/>
  <c r="J38" i="1"/>
  <c r="J39" i="1"/>
  <c r="J40" i="1"/>
  <c r="J41" i="1"/>
  <c r="J43" i="1"/>
  <c r="J42" i="1"/>
  <c r="J45" i="1"/>
  <c r="J44" i="1"/>
  <c r="J37" i="1"/>
  <c r="J47" i="1"/>
  <c r="J48" i="1"/>
  <c r="J46" i="1"/>
  <c r="J50" i="1"/>
  <c r="J51" i="1"/>
  <c r="J52" i="1"/>
  <c r="J49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7" i="1"/>
  <c r="J18" i="1"/>
  <c r="I17" i="1"/>
  <c r="I16" i="1"/>
  <c r="I19" i="1"/>
  <c r="I20" i="1"/>
  <c r="I21" i="1"/>
  <c r="I22" i="1"/>
  <c r="I24" i="1"/>
  <c r="I23" i="1"/>
  <c r="I25" i="1"/>
  <c r="I26" i="1"/>
  <c r="I27" i="1"/>
  <c r="I29" i="1"/>
  <c r="I30" i="1"/>
  <c r="I31" i="1"/>
  <c r="I28" i="1"/>
  <c r="I33" i="1"/>
  <c r="I32" i="1"/>
  <c r="I34" i="1"/>
  <c r="I35" i="1"/>
  <c r="I36" i="1"/>
  <c r="I38" i="1"/>
  <c r="I39" i="1"/>
  <c r="I40" i="1"/>
  <c r="I41" i="1"/>
  <c r="I43" i="1"/>
  <c r="I42" i="1"/>
  <c r="I45" i="1"/>
  <c r="I44" i="1"/>
  <c r="I37" i="1"/>
  <c r="I47" i="1"/>
  <c r="I48" i="1"/>
  <c r="I46" i="1"/>
  <c r="I50" i="1"/>
  <c r="I51" i="1"/>
  <c r="I52" i="1"/>
  <c r="I49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7" i="1"/>
  <c r="I18" i="1"/>
  <c r="H17" i="1"/>
  <c r="H16" i="1"/>
  <c r="H19" i="1"/>
  <c r="H20" i="1"/>
  <c r="H21" i="1"/>
  <c r="H22" i="1"/>
  <c r="H24" i="1"/>
  <c r="H23" i="1"/>
  <c r="H25" i="1"/>
  <c r="H26" i="1"/>
  <c r="H27" i="1"/>
  <c r="H29" i="1"/>
  <c r="H30" i="1"/>
  <c r="H31" i="1"/>
  <c r="H28" i="1"/>
  <c r="H33" i="1"/>
  <c r="H32" i="1"/>
  <c r="H34" i="1"/>
  <c r="H35" i="1"/>
  <c r="H36" i="1"/>
  <c r="H38" i="1"/>
  <c r="H39" i="1"/>
  <c r="H40" i="1"/>
  <c r="H41" i="1"/>
  <c r="H43" i="1"/>
  <c r="H42" i="1"/>
  <c r="H45" i="1"/>
  <c r="H44" i="1"/>
  <c r="H37" i="1"/>
  <c r="H47" i="1"/>
  <c r="H48" i="1"/>
  <c r="H46" i="1"/>
  <c r="H50" i="1"/>
  <c r="H51" i="1"/>
  <c r="H52" i="1"/>
  <c r="H49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7" i="1"/>
  <c r="H18" i="1"/>
  <c r="G17" i="1"/>
  <c r="G16" i="1"/>
  <c r="G19" i="1"/>
  <c r="G20" i="1"/>
  <c r="G21" i="1"/>
  <c r="G22" i="1"/>
  <c r="G24" i="1"/>
  <c r="G23" i="1"/>
  <c r="G25" i="1"/>
  <c r="G26" i="1"/>
  <c r="G27" i="1"/>
  <c r="G29" i="1"/>
  <c r="G30" i="1"/>
  <c r="G31" i="1"/>
  <c r="G28" i="1"/>
  <c r="G33" i="1"/>
  <c r="G32" i="1"/>
  <c r="G34" i="1"/>
  <c r="G35" i="1"/>
  <c r="G36" i="1"/>
  <c r="G38" i="1"/>
  <c r="G39" i="1"/>
  <c r="G40" i="1"/>
  <c r="G41" i="1"/>
  <c r="G43" i="1"/>
  <c r="G42" i="1"/>
  <c r="G45" i="1"/>
  <c r="G44" i="1"/>
  <c r="G37" i="1"/>
  <c r="G47" i="1"/>
  <c r="G48" i="1"/>
  <c r="G46" i="1"/>
  <c r="G50" i="1"/>
  <c r="G51" i="1"/>
  <c r="G52" i="1"/>
  <c r="G49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7" i="1"/>
  <c r="G18" i="1"/>
  <c r="M33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8" i="1" l="1"/>
  <c r="E68" i="1"/>
  <c r="F68" i="1"/>
  <c r="M55" i="1" l="1"/>
  <c r="M37" i="1"/>
  <c r="M17" i="1"/>
  <c r="M18" i="1"/>
  <c r="M40" i="1"/>
  <c r="M65" i="1"/>
  <c r="M46" i="1"/>
  <c r="M53" i="1"/>
  <c r="M28" i="1"/>
  <c r="M35" i="1"/>
  <c r="M54" i="1"/>
  <c r="M21" i="1"/>
  <c r="M43" i="1"/>
  <c r="M62" i="1"/>
  <c r="M34" i="1"/>
  <c r="M25" i="1"/>
  <c r="M42" i="1"/>
  <c r="M29" i="1"/>
  <c r="M23" i="1"/>
  <c r="M38" i="1"/>
  <c r="M36" i="1"/>
  <c r="M44" i="1"/>
  <c r="M31" i="1"/>
  <c r="M63" i="1"/>
  <c r="M61" i="1"/>
  <c r="M41" i="1"/>
  <c r="M52" i="1"/>
  <c r="M60" i="1"/>
  <c r="M58" i="1"/>
  <c r="M16" i="1"/>
  <c r="M50" i="1"/>
  <c r="M19" i="1"/>
  <c r="M64" i="1"/>
  <c r="M22" i="1"/>
  <c r="M20" i="1"/>
  <c r="M48" i="1"/>
  <c r="M39" i="1"/>
  <c r="M47" i="1"/>
  <c r="M45" i="1"/>
  <c r="M57" i="1"/>
  <c r="M32" i="1"/>
  <c r="M30" i="1"/>
  <c r="M56" i="1"/>
  <c r="M59" i="1"/>
  <c r="M49" i="1"/>
  <c r="M27" i="1"/>
  <c r="M51" i="1"/>
  <c r="M26" i="1"/>
  <c r="M24" i="1"/>
  <c r="M67" i="1"/>
  <c r="M68" i="1" l="1"/>
</calcChain>
</file>

<file path=xl/sharedStrings.xml><?xml version="1.0" encoding="utf-8"?>
<sst xmlns="http://schemas.openxmlformats.org/spreadsheetml/2006/main" count="222" uniqueCount="126">
  <si>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</si>
  <si>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</si>
  <si>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</si>
  <si>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</si>
  <si>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</si>
  <si>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</si>
  <si>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</si>
  <si>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</si>
  <si>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</si>
  <si>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</si>
  <si>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</si>
  <si>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</si>
  <si>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</si>
  <si>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</si>
  <si>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</si>
  <si>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</si>
  <si>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</si>
  <si>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</si>
  <si>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</si>
  <si>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</si>
  <si>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</si>
  <si>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</si>
  <si>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</si>
  <si>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</si>
  <si>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</si>
  <si>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</si>
  <si>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</si>
  <si>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</si>
  <si>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</si>
  <si>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</si>
  <si>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</si>
  <si>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</si>
  <si>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</si>
  <si>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</si>
  <si>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</si>
  <si>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</si>
  <si>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</si>
  <si>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</si>
  <si>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</si>
  <si>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</si>
  <si>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</si>
  <si>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</si>
  <si>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</si>
  <si>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</si>
  <si>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</si>
  <si>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</si>
  <si>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</si>
  <si>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</si>
  <si>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</si>
  <si>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</si>
  <si>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</si>
  <si>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</si>
  <si>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</si>
  <si>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</si>
  <si>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</si>
  <si>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</si>
  <si>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</si>
  <si>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</si>
  <si>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</si>
  <si>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</si>
  <si>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</si>
  <si>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</si>
  <si>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</si>
  <si>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</si>
  <si>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</si>
  <si>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</si>
  <si>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</si>
  <si>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</si>
  <si>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</si>
  <si>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</si>
  <si>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</si>
  <si>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</si>
  <si>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</si>
  <si>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</si>
  <si>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</si>
  <si>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</si>
  <si>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</si>
  <si>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</si>
  <si>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</si>
  <si>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</si>
  <si>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</si>
  <si>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</si>
  <si>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</si>
  <si>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</si>
  <si>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</si>
  <si>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</si>
  <si>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</si>
  <si>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</si>
  <si>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</si>
  <si>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</si>
  <si>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</si>
  <si>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</si>
  <si>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</si>
  <si>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</si>
  <si>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</si>
  <si>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</si>
  <si>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</si>
  <si>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</si>
  <si>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</si>
  <si>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</si>
  <si>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</si>
  <si>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</si>
  <si>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</si>
  <si>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</si>
  <si>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</si>
  <si>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</si>
  <si>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</si>
  <si>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"ДИ СИ ЭФ ҮЦК" ХХК</t>
  </si>
  <si>
    <t>DCF</t>
  </si>
  <si>
    <t>"МАЗААЛАЙ КАПИТАЛ ПАРТНЕРС ҮЦК" ХХК</t>
  </si>
  <si>
    <t>"ЭС ЖИ ИНВЕСТМЕНТ ЭНД СЕКЬЮРИТИС ҮЦК" ХХК</t>
  </si>
  <si>
    <t>"НЭТСЭК ҮЦК" ХХК</t>
  </si>
  <si>
    <t>UNET</t>
  </si>
  <si>
    <t>"ҮНЭТ СЕКЬЮРИТИС ҮЦК" ХХК</t>
  </si>
  <si>
    <t xml:space="preserve">"МХБ" ХК-ИЙН ГИШҮҮН КОМПАНИУДЫН АРИЛЖААНЫ ТАЙЛАН </t>
  </si>
  <si>
    <t>2025 оны арилжааны нийт дүн</t>
  </si>
  <si>
    <t xml:space="preserve">IPO </t>
  </si>
  <si>
    <t>MSSC</t>
  </si>
  <si>
    <t xml:space="preserve"> "М СЕКЬЮРИТИС ҮЦК"</t>
  </si>
  <si>
    <t xml:space="preserve">Жич: Гишүүдийг нийт хийсэн арилжааны авсан, зарсан үнийн дүнгээр жагсаав. </t>
  </si>
  <si>
    <t xml:space="preserve">ЗГҮЦ </t>
  </si>
  <si>
    <t>КОМПАНИЙН БОНД, ХБҮЦ, ЗГДҮЦ</t>
  </si>
  <si>
    <t>VTCM</t>
  </si>
  <si>
    <t>"ВАНТЭЙЖ КАПИТАЛ ҮЦК" ХХК</t>
  </si>
  <si>
    <t>9 дугаар сарын арилжааны дүн</t>
  </si>
  <si>
    <t>ШУНХЛАЙ ТРАНЧ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</si>
</sst>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3" fontId="9" fillId="3" borderId="4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13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8754859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R5112\Desktop\&#1061;&#1040;-2025-09.xlsx" TargetMode="External"/><Relationship Id="rId1" Type="http://schemas.openxmlformats.org/officeDocument/2006/relationships/externalLinkPath" Target="file:///C:\Users\UR5112\Desktop\&#1061;&#1040;-2025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C-1.1"/>
      <sheetName val="MC-1.2"/>
      <sheetName val="MC-1.3"/>
      <sheetName val="MC-1.4"/>
      <sheetName val="MC-1.5"/>
      <sheetName val="MC-1.6"/>
      <sheetName val="MC-1.7"/>
      <sheetName val="MC-1.8"/>
      <sheetName val="MC-1.9"/>
      <sheetName val="МС-1.1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B8" t="str">
            <v>ALTN</v>
          </cell>
          <cell r="C8" t="str">
            <v>"Алтан хоромсог ҮЦК" ХХК</v>
          </cell>
          <cell r="D8">
            <v>20</v>
          </cell>
          <cell r="E8">
            <v>4517</v>
          </cell>
          <cell r="F8">
            <v>5726232</v>
          </cell>
          <cell r="G8">
            <v>87972</v>
          </cell>
          <cell r="H8">
            <v>32876005.960000001</v>
          </cell>
          <cell r="I8">
            <v>38602237.960000001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/>
          <cell r="P8"/>
          <cell r="Q8"/>
          <cell r="R8"/>
          <cell r="S8">
            <v>0</v>
          </cell>
          <cell r="T8"/>
          <cell r="U8"/>
          <cell r="V8"/>
          <cell r="W8"/>
          <cell r="X8">
            <v>0</v>
          </cell>
          <cell r="Y8">
            <v>92489</v>
          </cell>
          <cell r="Z8">
            <v>38602237.960000001</v>
          </cell>
        </row>
        <row r="9">
          <cell r="B9" t="str">
            <v>ARD</v>
          </cell>
          <cell r="C9" t="str">
            <v>Өлзий энд КО капитал ХХК</v>
          </cell>
          <cell r="D9">
            <v>22</v>
          </cell>
          <cell r="E9">
            <v>290134</v>
          </cell>
          <cell r="F9">
            <v>187084685.63999999</v>
          </cell>
          <cell r="G9">
            <v>1484473</v>
          </cell>
          <cell r="H9">
            <v>635601050.74000001</v>
          </cell>
          <cell r="I9">
            <v>822685736.38</v>
          </cell>
          <cell r="J9">
            <v>0</v>
          </cell>
          <cell r="K9">
            <v>0</v>
          </cell>
          <cell r="L9">
            <v>2370</v>
          </cell>
          <cell r="M9">
            <v>222960000</v>
          </cell>
          <cell r="N9">
            <v>222960000</v>
          </cell>
          <cell r="O9">
            <v>353</v>
          </cell>
          <cell r="P9">
            <v>35300000</v>
          </cell>
          <cell r="Q9"/>
          <cell r="R9"/>
          <cell r="S9">
            <v>35300000</v>
          </cell>
          <cell r="T9"/>
          <cell r="U9"/>
          <cell r="V9"/>
          <cell r="W9"/>
          <cell r="X9">
            <v>0</v>
          </cell>
          <cell r="Y9">
            <v>1777330</v>
          </cell>
          <cell r="Z9">
            <v>1080945736.3800001</v>
          </cell>
        </row>
        <row r="10">
          <cell r="B10" t="str">
            <v>ARGB</v>
          </cell>
          <cell r="C10" t="str">
            <v>"Аргай бэст ҮЦК" ХХК</v>
          </cell>
          <cell r="D10">
            <v>16</v>
          </cell>
          <cell r="E10">
            <v>10401</v>
          </cell>
          <cell r="F10">
            <v>23138639.16</v>
          </cell>
          <cell r="G10">
            <v>59841</v>
          </cell>
          <cell r="H10">
            <v>15572305.42</v>
          </cell>
          <cell r="I10">
            <v>38710944.579999998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/>
          <cell r="P10"/>
          <cell r="Q10"/>
          <cell r="R10"/>
          <cell r="S10">
            <v>0</v>
          </cell>
          <cell r="T10"/>
          <cell r="U10"/>
          <cell r="V10"/>
          <cell r="W10"/>
          <cell r="X10">
            <v>0</v>
          </cell>
          <cell r="Y10">
            <v>70242</v>
          </cell>
          <cell r="Z10">
            <v>38710944.579999998</v>
          </cell>
        </row>
        <row r="11">
          <cell r="B11" t="str">
            <v>BATS</v>
          </cell>
          <cell r="C11" t="str">
            <v>"Батс ҮЦК" ХХК</v>
          </cell>
          <cell r="D11">
            <v>2</v>
          </cell>
          <cell r="E11">
            <v>0</v>
          </cell>
          <cell r="F11">
            <v>0</v>
          </cell>
          <cell r="G11">
            <v>1708</v>
          </cell>
          <cell r="H11">
            <v>14083400</v>
          </cell>
          <cell r="I11">
            <v>14083400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/>
          <cell r="P11"/>
          <cell r="Q11"/>
          <cell r="R11"/>
          <cell r="S11">
            <v>0</v>
          </cell>
          <cell r="T11"/>
          <cell r="U11"/>
          <cell r="V11"/>
          <cell r="W11"/>
          <cell r="X11">
            <v>0</v>
          </cell>
          <cell r="Y11">
            <v>1708</v>
          </cell>
          <cell r="Z11">
            <v>14083400</v>
          </cell>
        </row>
        <row r="12">
          <cell r="B12" t="str">
            <v>BDSC</v>
          </cell>
          <cell r="C12" t="str">
            <v>"БиДиСек ҮЦК" ХК</v>
          </cell>
          <cell r="D12">
            <v>22</v>
          </cell>
          <cell r="E12">
            <v>3000394</v>
          </cell>
          <cell r="F12">
            <v>2603565352.6199999</v>
          </cell>
          <cell r="G12">
            <v>2459028</v>
          </cell>
          <cell r="H12">
            <v>2518191929.5900002</v>
          </cell>
          <cell r="I12">
            <v>5121757282.21</v>
          </cell>
          <cell r="J12">
            <v>20</v>
          </cell>
          <cell r="K12">
            <v>2000000</v>
          </cell>
          <cell r="L12">
            <v>20</v>
          </cell>
          <cell r="M12">
            <v>2000000</v>
          </cell>
          <cell r="N12">
            <v>4000000</v>
          </cell>
          <cell r="O12">
            <v>173</v>
          </cell>
          <cell r="P12">
            <v>17300000</v>
          </cell>
          <cell r="Q12"/>
          <cell r="R12"/>
          <cell r="S12">
            <v>17300000</v>
          </cell>
          <cell r="T12">
            <v>45000</v>
          </cell>
          <cell r="U12">
            <v>4378585260.29</v>
          </cell>
          <cell r="V12"/>
          <cell r="W12"/>
          <cell r="X12">
            <v>4378585260.29</v>
          </cell>
          <cell r="Y12">
            <v>5504635</v>
          </cell>
          <cell r="Z12">
            <v>9521642542.5</v>
          </cell>
        </row>
        <row r="13">
          <cell r="B13" t="str">
            <v>BKOC</v>
          </cell>
          <cell r="C13" t="str">
            <v>"Эс жи инвестмент энд секьюритис ҮЦК" ХХК</v>
          </cell>
          <cell r="D13">
            <v>22</v>
          </cell>
          <cell r="E13">
            <v>158635</v>
          </cell>
          <cell r="F13">
            <v>154037133.53</v>
          </cell>
          <cell r="G13">
            <v>17517</v>
          </cell>
          <cell r="H13">
            <v>17142282.870000001</v>
          </cell>
          <cell r="I13">
            <v>171179416.40000001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13790</v>
          </cell>
          <cell r="P13">
            <v>1379000000</v>
          </cell>
          <cell r="Q13"/>
          <cell r="R13"/>
          <cell r="S13">
            <v>1379000000</v>
          </cell>
          <cell r="T13"/>
          <cell r="U13"/>
          <cell r="V13"/>
          <cell r="W13"/>
          <cell r="X13">
            <v>0</v>
          </cell>
          <cell r="Y13">
            <v>189942</v>
          </cell>
          <cell r="Z13">
            <v>1550179416.4000001</v>
          </cell>
        </row>
        <row r="14">
          <cell r="B14" t="str">
            <v>BLAC</v>
          </cell>
          <cell r="C14" t="str">
            <v>"Мазаалай капитал партнерс ҮЦК" ХХК</v>
          </cell>
          <cell r="D14">
            <v>5</v>
          </cell>
          <cell r="E14">
            <v>17</v>
          </cell>
          <cell r="F14">
            <v>4655.16</v>
          </cell>
          <cell r="G14">
            <v>6</v>
          </cell>
          <cell r="H14">
            <v>4005.43</v>
          </cell>
          <cell r="I14">
            <v>8660.59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/>
          <cell r="P14"/>
          <cell r="Q14"/>
          <cell r="R14"/>
          <cell r="S14">
            <v>0</v>
          </cell>
          <cell r="T14"/>
          <cell r="U14"/>
          <cell r="V14"/>
          <cell r="W14"/>
          <cell r="X14">
            <v>0</v>
          </cell>
          <cell r="Y14">
            <v>23</v>
          </cell>
          <cell r="Z14">
            <v>8660.59</v>
          </cell>
        </row>
        <row r="15">
          <cell r="B15" t="str">
            <v>BSK</v>
          </cell>
          <cell r="C15" t="str">
            <v>"Блюскай секьюритиз ҮЦК" ХХК</v>
          </cell>
          <cell r="D15">
            <v>2</v>
          </cell>
          <cell r="E15">
            <v>0</v>
          </cell>
          <cell r="F15">
            <v>0</v>
          </cell>
          <cell r="G15">
            <v>355</v>
          </cell>
          <cell r="H15">
            <v>377010</v>
          </cell>
          <cell r="I15">
            <v>377010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/>
          <cell r="P15"/>
          <cell r="Q15"/>
          <cell r="R15"/>
          <cell r="S15">
            <v>0</v>
          </cell>
          <cell r="T15"/>
          <cell r="U15"/>
          <cell r="V15"/>
          <cell r="W15"/>
          <cell r="X15">
            <v>0</v>
          </cell>
          <cell r="Y15">
            <v>355</v>
          </cell>
          <cell r="Z15">
            <v>377010</v>
          </cell>
        </row>
        <row r="16">
          <cell r="B16" t="str">
            <v>BULG</v>
          </cell>
          <cell r="C16" t="str">
            <v>"Булган брокер ҮЦК" ХХК</v>
          </cell>
          <cell r="D16">
            <v>6</v>
          </cell>
          <cell r="E16">
            <v>366</v>
          </cell>
          <cell r="F16">
            <v>464632</v>
          </cell>
          <cell r="G16">
            <v>18373</v>
          </cell>
          <cell r="H16">
            <v>46122242.299999997</v>
          </cell>
          <cell r="I16">
            <v>46586874.299999997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/>
          <cell r="P16"/>
          <cell r="Q16"/>
          <cell r="R16"/>
          <cell r="S16">
            <v>0</v>
          </cell>
          <cell r="T16"/>
          <cell r="U16"/>
          <cell r="V16"/>
          <cell r="W16"/>
          <cell r="X16">
            <v>0</v>
          </cell>
          <cell r="Y16">
            <v>18739</v>
          </cell>
          <cell r="Z16">
            <v>46586874.299999997</v>
          </cell>
        </row>
        <row r="17">
          <cell r="B17" t="str">
            <v>BUMB</v>
          </cell>
          <cell r="C17" t="str">
            <v>"Бумбат-Алтай ҮЦК" ХХК</v>
          </cell>
          <cell r="D17">
            <v>22</v>
          </cell>
          <cell r="E17">
            <v>307340</v>
          </cell>
          <cell r="F17">
            <v>264505251.40000001</v>
          </cell>
          <cell r="G17">
            <v>232745</v>
          </cell>
          <cell r="H17">
            <v>105334172.38</v>
          </cell>
          <cell r="I17">
            <v>369839423.77999997</v>
          </cell>
          <cell r="J17">
            <v>1</v>
          </cell>
          <cell r="K17">
            <v>100000</v>
          </cell>
          <cell r="L17">
            <v>0</v>
          </cell>
          <cell r="M17">
            <v>0</v>
          </cell>
          <cell r="N17">
            <v>100000</v>
          </cell>
          <cell r="O17"/>
          <cell r="P17"/>
          <cell r="Q17"/>
          <cell r="R17"/>
          <cell r="S17">
            <v>0</v>
          </cell>
          <cell r="T17"/>
          <cell r="U17"/>
          <cell r="V17"/>
          <cell r="W17"/>
          <cell r="X17">
            <v>0</v>
          </cell>
          <cell r="Y17">
            <v>540086</v>
          </cell>
          <cell r="Z17">
            <v>369939423.77999997</v>
          </cell>
        </row>
        <row r="18">
          <cell r="B18" t="str">
            <v>BZIN</v>
          </cell>
          <cell r="C18" t="str">
            <v>"Мирэ Эссет Секьюритис Монгол ҮЦК" ХХК</v>
          </cell>
          <cell r="D18">
            <v>20</v>
          </cell>
          <cell r="E18">
            <v>70934</v>
          </cell>
          <cell r="F18">
            <v>88961968</v>
          </cell>
          <cell r="G18">
            <v>222380</v>
          </cell>
          <cell r="H18">
            <v>128465347.56999999</v>
          </cell>
          <cell r="I18">
            <v>217427315.56999999</v>
          </cell>
          <cell r="J18">
            <v>150</v>
          </cell>
          <cell r="K18">
            <v>14850000</v>
          </cell>
          <cell r="L18">
            <v>0</v>
          </cell>
          <cell r="M18">
            <v>0</v>
          </cell>
          <cell r="N18">
            <v>14850000</v>
          </cell>
          <cell r="O18">
            <v>585</v>
          </cell>
          <cell r="P18">
            <v>58500000</v>
          </cell>
          <cell r="Q18"/>
          <cell r="R18"/>
          <cell r="S18">
            <v>58500000</v>
          </cell>
          <cell r="T18"/>
          <cell r="U18"/>
          <cell r="V18"/>
          <cell r="W18"/>
          <cell r="X18">
            <v>0</v>
          </cell>
          <cell r="Y18">
            <v>294049</v>
          </cell>
          <cell r="Z18">
            <v>290777315.56999999</v>
          </cell>
        </row>
        <row r="19">
          <cell r="B19" t="str">
            <v>CTRL</v>
          </cell>
          <cell r="C19" t="str">
            <v>"Централ секьюритийз ҮЦК"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/>
          <cell r="P19"/>
          <cell r="Q19"/>
          <cell r="R19"/>
          <cell r="S19">
            <v>0</v>
          </cell>
          <cell r="T19"/>
          <cell r="U19"/>
          <cell r="V19"/>
          <cell r="W19"/>
          <cell r="X19">
            <v>0</v>
          </cell>
          <cell r="Y19">
            <v>0</v>
          </cell>
          <cell r="Z19">
            <v>0</v>
          </cell>
        </row>
        <row r="20">
          <cell r="B20" t="str">
            <v>DCF</v>
          </cell>
          <cell r="C20" t="str">
            <v>"Ди Си Эф ҮЦК" ХХК</v>
          </cell>
          <cell r="D20">
            <v>3</v>
          </cell>
          <cell r="E20">
            <v>3</v>
          </cell>
          <cell r="F20">
            <v>183</v>
          </cell>
          <cell r="G20">
            <v>4878</v>
          </cell>
          <cell r="H20">
            <v>968232.95</v>
          </cell>
          <cell r="I20">
            <v>968415.95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/>
          <cell r="P20"/>
          <cell r="Q20"/>
          <cell r="R20"/>
          <cell r="S20">
            <v>0</v>
          </cell>
          <cell r="T20"/>
          <cell r="U20"/>
          <cell r="V20"/>
          <cell r="W20"/>
          <cell r="X20">
            <v>0</v>
          </cell>
          <cell r="Y20">
            <v>4881</v>
          </cell>
          <cell r="Z20">
            <v>968415.95</v>
          </cell>
        </row>
        <row r="21">
          <cell r="B21" t="str">
            <v>DELG</v>
          </cell>
          <cell r="C21" t="str">
            <v>"Ди Эйч капитал ҮЦК" ХХК</v>
          </cell>
          <cell r="D21">
            <v>13</v>
          </cell>
          <cell r="E21">
            <v>64010</v>
          </cell>
          <cell r="F21">
            <v>12778800</v>
          </cell>
          <cell r="G21">
            <v>1077</v>
          </cell>
          <cell r="H21">
            <v>3705808.4</v>
          </cell>
          <cell r="I21">
            <v>16484608.4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/>
          <cell r="P21"/>
          <cell r="Q21"/>
          <cell r="R21"/>
          <cell r="S21">
            <v>0</v>
          </cell>
          <cell r="T21"/>
          <cell r="U21"/>
          <cell r="V21"/>
          <cell r="W21"/>
          <cell r="X21">
            <v>0</v>
          </cell>
          <cell r="Y21">
            <v>65087</v>
          </cell>
          <cell r="Z21">
            <v>16484608.4</v>
          </cell>
        </row>
        <row r="22">
          <cell r="B22" t="str">
            <v>DOMI</v>
          </cell>
          <cell r="C22" t="str">
            <v>"Домикс сек ҮЦК" ХХК</v>
          </cell>
          <cell r="D22">
            <v>8</v>
          </cell>
          <cell r="E22">
            <v>13587</v>
          </cell>
          <cell r="F22">
            <v>987261</v>
          </cell>
          <cell r="G22">
            <v>143</v>
          </cell>
          <cell r="H22">
            <v>193699.41</v>
          </cell>
          <cell r="I22">
            <v>1180960.4099999999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/>
          <cell r="P22"/>
          <cell r="Q22"/>
          <cell r="R22"/>
          <cell r="S22">
            <v>0</v>
          </cell>
          <cell r="T22"/>
          <cell r="U22"/>
          <cell r="V22"/>
          <cell r="W22"/>
          <cell r="X22">
            <v>0</v>
          </cell>
          <cell r="Y22">
            <v>13730</v>
          </cell>
          <cell r="Z22">
            <v>1180960.4099999999</v>
          </cell>
        </row>
        <row r="23">
          <cell r="B23" t="str">
            <v>DRBR</v>
          </cell>
          <cell r="C23" t="str">
            <v>"Дархан брокер ҮЦК" ХХК</v>
          </cell>
          <cell r="D23">
            <v>18</v>
          </cell>
          <cell r="E23">
            <v>3808</v>
          </cell>
          <cell r="F23">
            <v>12103110.43</v>
          </cell>
          <cell r="G23">
            <v>4905</v>
          </cell>
          <cell r="H23">
            <v>14102682.6</v>
          </cell>
          <cell r="I23">
            <v>26205793.030000001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/>
          <cell r="P23"/>
          <cell r="Q23"/>
          <cell r="R23"/>
          <cell r="S23">
            <v>0</v>
          </cell>
          <cell r="T23"/>
          <cell r="U23"/>
          <cell r="V23"/>
          <cell r="W23"/>
          <cell r="X23">
            <v>0</v>
          </cell>
          <cell r="Y23">
            <v>8713</v>
          </cell>
          <cell r="Z23">
            <v>26205793.030000001</v>
          </cell>
        </row>
        <row r="24">
          <cell r="B24" t="str">
            <v>ECM</v>
          </cell>
          <cell r="C24" t="str">
            <v>"Евразиа капитал монголиа ҮЦК"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/>
          <cell r="P24"/>
          <cell r="Q24"/>
          <cell r="R24"/>
          <cell r="S24">
            <v>0</v>
          </cell>
          <cell r="T24"/>
          <cell r="U24"/>
          <cell r="V24"/>
          <cell r="W24"/>
          <cell r="X24">
            <v>0</v>
          </cell>
          <cell r="Y24">
            <v>0</v>
          </cell>
          <cell r="Z24">
            <v>0</v>
          </cell>
        </row>
        <row r="25">
          <cell r="B25" t="str">
            <v>GATR</v>
          </cell>
          <cell r="C25" t="str">
            <v>"Гацуурт трейд ҮЦК"ХХК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/>
          <cell r="P25"/>
          <cell r="Q25"/>
          <cell r="R25"/>
          <cell r="S25">
            <v>0</v>
          </cell>
          <cell r="T25"/>
          <cell r="U25"/>
          <cell r="V25"/>
          <cell r="W25"/>
          <cell r="X25">
            <v>0</v>
          </cell>
          <cell r="Y25">
            <v>0</v>
          </cell>
          <cell r="Z25">
            <v>0</v>
          </cell>
        </row>
        <row r="26">
          <cell r="B26" t="str">
            <v>GAUL</v>
          </cell>
          <cell r="C26" t="str">
            <v>"Гаүли ҮЦК"ХХК</v>
          </cell>
          <cell r="D26">
            <v>22</v>
          </cell>
          <cell r="E26">
            <v>41535</v>
          </cell>
          <cell r="F26">
            <v>22445696.16</v>
          </cell>
          <cell r="G26">
            <v>155302</v>
          </cell>
          <cell r="H26">
            <v>77262620.810000002</v>
          </cell>
          <cell r="I26">
            <v>99708316.969999999</v>
          </cell>
          <cell r="J26">
            <v>7</v>
          </cell>
          <cell r="K26">
            <v>700000</v>
          </cell>
          <cell r="L26">
            <v>7</v>
          </cell>
          <cell r="M26">
            <v>700000</v>
          </cell>
          <cell r="N26">
            <v>1400000</v>
          </cell>
          <cell r="O26">
            <v>53</v>
          </cell>
          <cell r="P26">
            <v>5300000</v>
          </cell>
          <cell r="Q26"/>
          <cell r="R26"/>
          <cell r="S26">
            <v>5300000</v>
          </cell>
          <cell r="T26"/>
          <cell r="U26"/>
          <cell r="V26"/>
          <cell r="W26"/>
          <cell r="X26">
            <v>0</v>
          </cell>
          <cell r="Y26">
            <v>196904</v>
          </cell>
          <cell r="Z26">
            <v>106408316.97</v>
          </cell>
        </row>
        <row r="27">
          <cell r="B27" t="str">
            <v>GDEV</v>
          </cell>
          <cell r="C27" t="str">
            <v>"Гранддевелопмент ҮЦК" ХХК</v>
          </cell>
          <cell r="D27">
            <v>22</v>
          </cell>
          <cell r="E27">
            <v>10866</v>
          </cell>
          <cell r="F27">
            <v>4223711.3600000003</v>
          </cell>
          <cell r="G27">
            <v>32749</v>
          </cell>
          <cell r="H27">
            <v>8118740.75</v>
          </cell>
          <cell r="I27">
            <v>12342452.109999999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4</v>
          </cell>
          <cell r="P27">
            <v>400000</v>
          </cell>
          <cell r="Q27"/>
          <cell r="R27"/>
          <cell r="S27">
            <v>400000</v>
          </cell>
          <cell r="T27"/>
          <cell r="U27"/>
          <cell r="V27"/>
          <cell r="W27"/>
          <cell r="X27">
            <v>0</v>
          </cell>
          <cell r="Y27">
            <v>43619</v>
          </cell>
          <cell r="Z27">
            <v>12742452.109999999</v>
          </cell>
        </row>
        <row r="28">
          <cell r="B28" t="str">
            <v>GDSC</v>
          </cell>
          <cell r="C28" t="str">
            <v>"Гүүдсек ҮЦК" ХХК</v>
          </cell>
          <cell r="D28">
            <v>22</v>
          </cell>
          <cell r="E28">
            <v>106283</v>
          </cell>
          <cell r="F28">
            <v>39202291.030000001</v>
          </cell>
          <cell r="G28">
            <v>223955</v>
          </cell>
          <cell r="H28">
            <v>120416396.01000001</v>
          </cell>
          <cell r="I28">
            <v>159618687.04000002</v>
          </cell>
          <cell r="J28">
            <v>9</v>
          </cell>
          <cell r="K28">
            <v>900000</v>
          </cell>
          <cell r="L28">
            <v>0</v>
          </cell>
          <cell r="M28">
            <v>0</v>
          </cell>
          <cell r="N28">
            <v>900000</v>
          </cell>
          <cell r="O28">
            <v>10</v>
          </cell>
          <cell r="P28">
            <v>1000000</v>
          </cell>
          <cell r="Q28"/>
          <cell r="R28"/>
          <cell r="S28">
            <v>1000000</v>
          </cell>
          <cell r="T28"/>
          <cell r="U28"/>
          <cell r="V28"/>
          <cell r="W28"/>
          <cell r="X28">
            <v>0</v>
          </cell>
          <cell r="Y28">
            <v>330257</v>
          </cell>
          <cell r="Z28">
            <v>161518687.04000002</v>
          </cell>
        </row>
        <row r="29">
          <cell r="B29" t="str">
            <v>GLMT</v>
          </cell>
          <cell r="C29" t="str">
            <v>"Голомт Капитал ҮЦК" ХХК</v>
          </cell>
          <cell r="D29">
            <v>22</v>
          </cell>
          <cell r="E29">
            <v>11572872</v>
          </cell>
          <cell r="F29">
            <v>3039351512.7399998</v>
          </cell>
          <cell r="G29">
            <v>10972241</v>
          </cell>
          <cell r="H29">
            <v>3277770273.8899999</v>
          </cell>
          <cell r="I29">
            <v>6317121786.6299992</v>
          </cell>
          <cell r="J29">
            <v>56790</v>
          </cell>
          <cell r="K29">
            <v>2415250200</v>
          </cell>
          <cell r="L29">
            <v>61113</v>
          </cell>
          <cell r="M29">
            <v>2569900200</v>
          </cell>
          <cell r="N29">
            <v>4985150400</v>
          </cell>
          <cell r="O29">
            <v>104233</v>
          </cell>
          <cell r="P29">
            <v>10423300000</v>
          </cell>
          <cell r="Q29"/>
          <cell r="R29"/>
          <cell r="S29">
            <v>10423300000</v>
          </cell>
          <cell r="T29">
            <v>29033</v>
          </cell>
          <cell r="U29">
            <v>2817948616.6800003</v>
          </cell>
          <cell r="V29"/>
          <cell r="W29"/>
          <cell r="X29">
            <v>2817948616.6800003</v>
          </cell>
          <cell r="Y29">
            <v>22796282</v>
          </cell>
          <cell r="Z29">
            <v>24543520803.309998</v>
          </cell>
        </row>
        <row r="30">
          <cell r="B30" t="str">
            <v>HUN</v>
          </cell>
          <cell r="C30" t="str">
            <v>"Хүннү Эмпайр ҮЦК"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/>
          <cell r="P30"/>
          <cell r="Q30"/>
          <cell r="R30"/>
          <cell r="S30">
            <v>0</v>
          </cell>
          <cell r="T30"/>
          <cell r="U30"/>
          <cell r="V30"/>
          <cell r="W30"/>
          <cell r="X30">
            <v>0</v>
          </cell>
          <cell r="Y30">
            <v>0</v>
          </cell>
          <cell r="Z30">
            <v>0</v>
          </cell>
        </row>
        <row r="31">
          <cell r="B31" t="str">
            <v>INVC</v>
          </cell>
          <cell r="C31" t="str">
            <v>"Инвескор капитал ҮЦК" ХХК</v>
          </cell>
          <cell r="D31">
            <v>22</v>
          </cell>
          <cell r="E31">
            <v>6943663</v>
          </cell>
          <cell r="F31">
            <v>3903925673.5999999</v>
          </cell>
          <cell r="G31">
            <v>6082449</v>
          </cell>
          <cell r="H31">
            <v>3409649608.6500001</v>
          </cell>
          <cell r="I31">
            <v>7313575282.25</v>
          </cell>
          <cell r="J31">
            <v>157504</v>
          </cell>
          <cell r="K31">
            <v>8069035460</v>
          </cell>
          <cell r="L31">
            <v>73004</v>
          </cell>
          <cell r="M31">
            <v>3745200460</v>
          </cell>
          <cell r="N31">
            <v>11814235920</v>
          </cell>
          <cell r="O31">
            <v>525</v>
          </cell>
          <cell r="P31">
            <v>52500000</v>
          </cell>
          <cell r="Q31"/>
          <cell r="R31"/>
          <cell r="S31">
            <v>52500000</v>
          </cell>
          <cell r="T31"/>
          <cell r="U31"/>
          <cell r="V31"/>
          <cell r="W31"/>
          <cell r="X31">
            <v>0</v>
          </cell>
          <cell r="Y31">
            <v>13257145</v>
          </cell>
          <cell r="Z31">
            <v>19180311202.25</v>
          </cell>
        </row>
        <row r="32">
          <cell r="B32" t="str">
            <v>LFTI</v>
          </cell>
          <cell r="C32" t="str">
            <v>"Лайфтайм инвестмент ҮЦК" ХХК</v>
          </cell>
          <cell r="D32">
            <v>3</v>
          </cell>
          <cell r="E32">
            <v>4760</v>
          </cell>
          <cell r="F32">
            <v>113161000</v>
          </cell>
          <cell r="G32">
            <v>0</v>
          </cell>
          <cell r="H32">
            <v>0</v>
          </cell>
          <cell r="I32">
            <v>113161000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50000</v>
          </cell>
          <cell r="P32">
            <v>5000000000</v>
          </cell>
          <cell r="Q32"/>
          <cell r="R32"/>
          <cell r="S32">
            <v>5000000000</v>
          </cell>
          <cell r="T32"/>
          <cell r="U32"/>
          <cell r="V32"/>
          <cell r="W32"/>
          <cell r="X32">
            <v>0</v>
          </cell>
          <cell r="Y32">
            <v>54760</v>
          </cell>
          <cell r="Z32">
            <v>5113161000</v>
          </cell>
        </row>
        <row r="33">
          <cell r="B33" t="str">
            <v>MERG</v>
          </cell>
          <cell r="C33" t="str">
            <v>"Мэргэн санаа ҮЦК" ХХК</v>
          </cell>
          <cell r="D33">
            <v>9</v>
          </cell>
          <cell r="E33">
            <v>2665</v>
          </cell>
          <cell r="F33">
            <v>1114049.3</v>
          </cell>
          <cell r="G33">
            <v>1757</v>
          </cell>
          <cell r="H33">
            <v>3973971</v>
          </cell>
          <cell r="I33">
            <v>5088020.3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/>
          <cell r="P33"/>
          <cell r="Q33"/>
          <cell r="R33"/>
          <cell r="S33">
            <v>0</v>
          </cell>
          <cell r="T33"/>
          <cell r="U33"/>
          <cell r="V33"/>
          <cell r="W33"/>
          <cell r="X33">
            <v>0</v>
          </cell>
          <cell r="Y33">
            <v>4422</v>
          </cell>
          <cell r="Z33">
            <v>5088020.3</v>
          </cell>
        </row>
        <row r="34">
          <cell r="B34" t="str">
            <v>MIBG</v>
          </cell>
          <cell r="C34" t="str">
            <v>"Мандал Капитал Маркетс ҮЦК" ХХК</v>
          </cell>
          <cell r="D34">
            <v>22</v>
          </cell>
          <cell r="E34">
            <v>1324743</v>
          </cell>
          <cell r="F34">
            <v>333252141.13</v>
          </cell>
          <cell r="G34">
            <v>1677668</v>
          </cell>
          <cell r="H34">
            <v>555664006.27999997</v>
          </cell>
          <cell r="I34">
            <v>888916147.40999997</v>
          </cell>
          <cell r="J34">
            <v>9101</v>
          </cell>
          <cell r="K34">
            <v>470843000</v>
          </cell>
          <cell r="L34">
            <v>9100</v>
          </cell>
          <cell r="M34">
            <v>470743000</v>
          </cell>
          <cell r="N34">
            <v>941586000</v>
          </cell>
          <cell r="O34"/>
          <cell r="P34"/>
          <cell r="Q34"/>
          <cell r="R34"/>
          <cell r="S34">
            <v>0</v>
          </cell>
          <cell r="T34">
            <v>32500</v>
          </cell>
          <cell r="U34">
            <v>3213455500</v>
          </cell>
          <cell r="V34"/>
          <cell r="W34"/>
          <cell r="X34">
            <v>3213455500</v>
          </cell>
          <cell r="Y34">
            <v>3053112</v>
          </cell>
          <cell r="Z34">
            <v>5043957647.4099998</v>
          </cell>
        </row>
        <row r="35">
          <cell r="B35" t="str">
            <v>MICC</v>
          </cell>
          <cell r="C35" t="str">
            <v>"Эм Ай Си Си ҮЦК" ХХК</v>
          </cell>
          <cell r="D35">
            <v>16</v>
          </cell>
          <cell r="E35">
            <v>7177</v>
          </cell>
          <cell r="F35">
            <v>6031311.29</v>
          </cell>
          <cell r="G35">
            <v>158526</v>
          </cell>
          <cell r="H35">
            <v>12817126.4</v>
          </cell>
          <cell r="I35">
            <v>18848437.690000001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/>
          <cell r="P35"/>
          <cell r="Q35"/>
          <cell r="R35"/>
          <cell r="S35">
            <v>0</v>
          </cell>
          <cell r="T35"/>
          <cell r="U35"/>
          <cell r="V35"/>
          <cell r="W35"/>
          <cell r="X35">
            <v>0</v>
          </cell>
          <cell r="Y35">
            <v>165703</v>
          </cell>
          <cell r="Z35">
            <v>18848437.690000001</v>
          </cell>
        </row>
        <row r="36">
          <cell r="B36" t="str">
            <v>MNET</v>
          </cell>
          <cell r="C36" t="str">
            <v>"Ард секюритиз ҮЦК" ХХК</v>
          </cell>
          <cell r="D36">
            <v>22</v>
          </cell>
          <cell r="E36">
            <v>10673531</v>
          </cell>
          <cell r="F36">
            <v>1776501108.01</v>
          </cell>
          <cell r="G36">
            <v>10493652</v>
          </cell>
          <cell r="H36">
            <v>1585950497.24</v>
          </cell>
          <cell r="I36">
            <v>3362451605.25</v>
          </cell>
          <cell r="J36">
            <v>3700</v>
          </cell>
          <cell r="K36">
            <v>92500000</v>
          </cell>
          <cell r="L36">
            <v>2</v>
          </cell>
          <cell r="M36">
            <v>200000</v>
          </cell>
          <cell r="N36">
            <v>92700000</v>
          </cell>
          <cell r="O36">
            <v>1495</v>
          </cell>
          <cell r="P36">
            <v>149500000</v>
          </cell>
          <cell r="Q36"/>
          <cell r="R36"/>
          <cell r="S36">
            <v>149500000</v>
          </cell>
          <cell r="T36"/>
          <cell r="U36"/>
          <cell r="V36"/>
          <cell r="W36"/>
          <cell r="X36">
            <v>0</v>
          </cell>
          <cell r="Y36">
            <v>21172380</v>
          </cell>
          <cell r="Z36">
            <v>3604651605.25</v>
          </cell>
        </row>
        <row r="37">
          <cell r="B37" t="str">
            <v>MONG</v>
          </cell>
          <cell r="C37" t="str">
            <v>"Монгол секюритиес ҮЦК" ХК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/>
          <cell r="P37"/>
          <cell r="Q37"/>
          <cell r="R37"/>
          <cell r="S37">
            <v>0</v>
          </cell>
          <cell r="T37"/>
          <cell r="U37"/>
          <cell r="V37"/>
          <cell r="W37"/>
          <cell r="X37">
            <v>0</v>
          </cell>
          <cell r="Y37">
            <v>0</v>
          </cell>
          <cell r="Z37">
            <v>0</v>
          </cell>
        </row>
        <row r="38">
          <cell r="B38" t="str">
            <v>MSDQ</v>
          </cell>
          <cell r="C38" t="str">
            <v>"Масдак ҮЦК"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/>
          <cell r="P38"/>
          <cell r="Q38"/>
          <cell r="R38"/>
          <cell r="S38">
            <v>0</v>
          </cell>
          <cell r="T38"/>
          <cell r="U38"/>
          <cell r="V38"/>
          <cell r="W38"/>
          <cell r="X38">
            <v>0</v>
          </cell>
          <cell r="Y38">
            <v>0</v>
          </cell>
          <cell r="Z38">
            <v>0</v>
          </cell>
        </row>
        <row r="39">
          <cell r="B39" t="str">
            <v>MSEC</v>
          </cell>
          <cell r="C39" t="str">
            <v>"Монсек ҮЦК" ХХК</v>
          </cell>
          <cell r="D39">
            <v>22</v>
          </cell>
          <cell r="E39">
            <v>30796</v>
          </cell>
          <cell r="F39">
            <v>21388895.280000001</v>
          </cell>
          <cell r="G39">
            <v>12248</v>
          </cell>
          <cell r="H39">
            <v>9572410.5600000005</v>
          </cell>
          <cell r="I39">
            <v>30961305.840000004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/>
          <cell r="P39"/>
          <cell r="Q39"/>
          <cell r="R39"/>
          <cell r="S39">
            <v>0</v>
          </cell>
          <cell r="T39"/>
          <cell r="U39"/>
          <cell r="V39"/>
          <cell r="W39"/>
          <cell r="X39">
            <v>0</v>
          </cell>
          <cell r="Y39">
            <v>43044</v>
          </cell>
          <cell r="Z39">
            <v>30961305.840000004</v>
          </cell>
        </row>
        <row r="40">
          <cell r="B40" t="str">
            <v>MSSC</v>
          </cell>
          <cell r="C40" t="str">
            <v>"М Секьюритис ҮЦК" ХХК</v>
          </cell>
          <cell r="D40">
            <v>21</v>
          </cell>
          <cell r="E40">
            <v>628</v>
          </cell>
          <cell r="F40">
            <v>384717.34</v>
          </cell>
          <cell r="G40">
            <v>43</v>
          </cell>
          <cell r="H40">
            <v>7432.75</v>
          </cell>
          <cell r="I40">
            <v>392150.09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/>
          <cell r="P40"/>
          <cell r="Q40"/>
          <cell r="R40"/>
          <cell r="S40">
            <v>0</v>
          </cell>
          <cell r="T40"/>
          <cell r="U40"/>
          <cell r="V40"/>
          <cell r="W40"/>
          <cell r="X40">
            <v>0</v>
          </cell>
          <cell r="Y40">
            <v>671</v>
          </cell>
          <cell r="Z40">
            <v>392150.09</v>
          </cell>
        </row>
        <row r="41">
          <cell r="B41" t="str">
            <v>NOVL</v>
          </cell>
          <cell r="C41" t="str">
            <v>"Новел инвестмент ҮЦК" ХХК</v>
          </cell>
          <cell r="D41">
            <v>22</v>
          </cell>
          <cell r="E41">
            <v>68443</v>
          </cell>
          <cell r="F41">
            <v>7461362.0800000001</v>
          </cell>
          <cell r="G41">
            <v>457262</v>
          </cell>
          <cell r="H41">
            <v>55924501.329999998</v>
          </cell>
          <cell r="I41">
            <v>63385863.409999996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/>
          <cell r="P41"/>
          <cell r="Q41"/>
          <cell r="R41"/>
          <cell r="S41">
            <v>0</v>
          </cell>
          <cell r="T41"/>
          <cell r="U41"/>
          <cell r="V41"/>
          <cell r="W41"/>
          <cell r="X41">
            <v>0</v>
          </cell>
          <cell r="Y41">
            <v>525705</v>
          </cell>
          <cell r="Z41">
            <v>63385863.409999996</v>
          </cell>
        </row>
        <row r="42">
          <cell r="B42" t="str">
            <v>NSEC</v>
          </cell>
          <cell r="C42" t="str">
            <v>"Нэйшнл сэкюритис ҮЦК" ХХК</v>
          </cell>
          <cell r="D42">
            <v>4</v>
          </cell>
          <cell r="E42">
            <v>4765</v>
          </cell>
          <cell r="F42">
            <v>1138234.01</v>
          </cell>
          <cell r="G42">
            <v>104</v>
          </cell>
          <cell r="H42">
            <v>101712</v>
          </cell>
          <cell r="I42">
            <v>1239946.01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/>
          <cell r="P42"/>
          <cell r="Q42"/>
          <cell r="R42"/>
          <cell r="S42">
            <v>0</v>
          </cell>
          <cell r="T42"/>
          <cell r="U42"/>
          <cell r="V42"/>
          <cell r="W42"/>
          <cell r="X42">
            <v>0</v>
          </cell>
          <cell r="Y42">
            <v>4869</v>
          </cell>
          <cell r="Z42">
            <v>1239946.01</v>
          </cell>
        </row>
        <row r="43">
          <cell r="B43" t="str">
            <v>RISM</v>
          </cell>
          <cell r="C43" t="str">
            <v>"Райнос инвестмент ҮЦК" ХХК</v>
          </cell>
          <cell r="D43">
            <v>22</v>
          </cell>
          <cell r="E43">
            <v>779306</v>
          </cell>
          <cell r="F43">
            <v>196396977.52000001</v>
          </cell>
          <cell r="G43">
            <v>380936</v>
          </cell>
          <cell r="H43">
            <v>173361921.56999999</v>
          </cell>
          <cell r="I43">
            <v>369758899.09000003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/>
          <cell r="P43"/>
          <cell r="Q43"/>
          <cell r="R43"/>
          <cell r="S43">
            <v>0</v>
          </cell>
          <cell r="T43"/>
          <cell r="U43"/>
          <cell r="V43"/>
          <cell r="W43"/>
          <cell r="X43">
            <v>0</v>
          </cell>
          <cell r="Y43">
            <v>1160242</v>
          </cell>
          <cell r="Z43">
            <v>369758899.09000003</v>
          </cell>
        </row>
        <row r="44">
          <cell r="B44" t="str">
            <v>SANR</v>
          </cell>
          <cell r="C44" t="str">
            <v>"Санар ҮЦК" ХХК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/>
          <cell r="P44"/>
          <cell r="Q44"/>
          <cell r="R44"/>
          <cell r="S44">
            <v>0</v>
          </cell>
          <cell r="T44"/>
          <cell r="U44"/>
          <cell r="V44"/>
          <cell r="W44"/>
          <cell r="X44">
            <v>0</v>
          </cell>
          <cell r="Y44">
            <v>0</v>
          </cell>
          <cell r="Z44">
            <v>0</v>
          </cell>
        </row>
        <row r="45">
          <cell r="B45" t="str">
            <v>SECP</v>
          </cell>
          <cell r="C45" t="str">
            <v>"Сикап ҮЦК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/>
          <cell r="P45"/>
          <cell r="Q45"/>
          <cell r="R45"/>
          <cell r="S45">
            <v>0</v>
          </cell>
          <cell r="T45"/>
          <cell r="U45"/>
          <cell r="V45"/>
          <cell r="W45"/>
          <cell r="X45">
            <v>0</v>
          </cell>
          <cell r="Y45">
            <v>0</v>
          </cell>
          <cell r="Z45">
            <v>0</v>
          </cell>
        </row>
        <row r="46">
          <cell r="B46" t="str">
            <v>SGC</v>
          </cell>
          <cell r="C46" t="str">
            <v>"Эс Жи Капитал ҮЦК" ХХК</v>
          </cell>
          <cell r="D46">
            <v>14</v>
          </cell>
          <cell r="E46">
            <v>34257</v>
          </cell>
          <cell r="F46">
            <v>41622571</v>
          </cell>
          <cell r="G46">
            <v>6758</v>
          </cell>
          <cell r="H46">
            <v>7945505.04</v>
          </cell>
          <cell r="I46">
            <v>49568076.039999999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/>
          <cell r="P46"/>
          <cell r="Q46"/>
          <cell r="R46"/>
          <cell r="S46">
            <v>0</v>
          </cell>
          <cell r="T46"/>
          <cell r="U46"/>
          <cell r="V46"/>
          <cell r="W46"/>
          <cell r="X46">
            <v>0</v>
          </cell>
          <cell r="Y46">
            <v>41015</v>
          </cell>
          <cell r="Z46">
            <v>49568076.039999999</v>
          </cell>
        </row>
        <row r="47">
          <cell r="B47" t="str">
            <v>SILS</v>
          </cell>
          <cell r="C47" t="str">
            <v>"Силвэр лайт секюритиз ҮЦК" ХХК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/>
          <cell r="P47"/>
          <cell r="Q47"/>
          <cell r="R47"/>
          <cell r="S47">
            <v>0</v>
          </cell>
          <cell r="T47"/>
          <cell r="U47"/>
          <cell r="V47"/>
          <cell r="W47"/>
          <cell r="X47">
            <v>0</v>
          </cell>
          <cell r="Y47">
            <v>0</v>
          </cell>
          <cell r="Z47">
            <v>0</v>
          </cell>
        </row>
        <row r="48">
          <cell r="B48" t="str">
            <v>STIN</v>
          </cell>
          <cell r="C48" t="str">
            <v>"Стандарт инвестмент ҮЦК" ХХК</v>
          </cell>
          <cell r="D48">
            <v>22</v>
          </cell>
          <cell r="E48">
            <v>330100</v>
          </cell>
          <cell r="F48">
            <v>34259795.799999997</v>
          </cell>
          <cell r="G48">
            <v>152699</v>
          </cell>
          <cell r="H48">
            <v>51296319.369999997</v>
          </cell>
          <cell r="I48">
            <v>85556115.169999987</v>
          </cell>
          <cell r="J48">
            <v>0</v>
          </cell>
          <cell r="K48">
            <v>0</v>
          </cell>
          <cell r="L48">
            <v>82500</v>
          </cell>
          <cell r="M48">
            <v>4124175000</v>
          </cell>
          <cell r="N48">
            <v>4124175000</v>
          </cell>
          <cell r="O48"/>
          <cell r="P48"/>
          <cell r="Q48"/>
          <cell r="R48"/>
          <cell r="S48">
            <v>0</v>
          </cell>
          <cell r="T48"/>
          <cell r="U48"/>
          <cell r="V48"/>
          <cell r="W48"/>
          <cell r="X48">
            <v>0</v>
          </cell>
          <cell r="Y48">
            <v>565299</v>
          </cell>
          <cell r="Z48">
            <v>4209731115.1700001</v>
          </cell>
        </row>
        <row r="49">
          <cell r="B49" t="str">
            <v>STOK</v>
          </cell>
          <cell r="C49" t="str">
            <v>"Стоклаб секьюритиз ҮЦК" ХХК</v>
          </cell>
          <cell r="D49">
            <v>21</v>
          </cell>
          <cell r="E49">
            <v>681044</v>
          </cell>
          <cell r="F49">
            <v>130830479.40000001</v>
          </cell>
          <cell r="G49">
            <v>389833</v>
          </cell>
          <cell r="H49">
            <v>73663246.150000006</v>
          </cell>
          <cell r="I49">
            <v>204493725.55000001</v>
          </cell>
          <cell r="J49">
            <v>24</v>
          </cell>
          <cell r="K49">
            <v>8624328</v>
          </cell>
          <cell r="L49">
            <v>24</v>
          </cell>
          <cell r="M49">
            <v>8624328</v>
          </cell>
          <cell r="N49">
            <v>17248656</v>
          </cell>
          <cell r="O49">
            <v>692</v>
          </cell>
          <cell r="P49">
            <v>69200000</v>
          </cell>
          <cell r="Q49"/>
          <cell r="R49"/>
          <cell r="S49">
            <v>69200000</v>
          </cell>
          <cell r="T49">
            <v>20000</v>
          </cell>
          <cell r="U49">
            <v>1920470000</v>
          </cell>
          <cell r="V49"/>
          <cell r="W49"/>
          <cell r="X49">
            <v>1920470000</v>
          </cell>
          <cell r="Y49">
            <v>1091617</v>
          </cell>
          <cell r="Z49">
            <v>2211412381.5500002</v>
          </cell>
        </row>
        <row r="50">
          <cell r="B50" t="str">
            <v>TABO</v>
          </cell>
          <cell r="C50" t="str">
            <v>"Таван богд ҮЦК" ХХК</v>
          </cell>
          <cell r="D50">
            <v>7</v>
          </cell>
          <cell r="E50">
            <v>66891</v>
          </cell>
          <cell r="F50">
            <v>807759857</v>
          </cell>
          <cell r="G50">
            <v>47789</v>
          </cell>
          <cell r="H50">
            <v>721490486</v>
          </cell>
          <cell r="I50">
            <v>1529250343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/>
          <cell r="P50"/>
          <cell r="Q50"/>
          <cell r="R50"/>
          <cell r="S50">
            <v>0</v>
          </cell>
          <cell r="T50"/>
          <cell r="U50"/>
          <cell r="V50"/>
          <cell r="W50"/>
          <cell r="X50">
            <v>0</v>
          </cell>
          <cell r="Y50">
            <v>114680</v>
          </cell>
          <cell r="Z50">
            <v>1529250343</v>
          </cell>
        </row>
        <row r="51">
          <cell r="B51" t="str">
            <v>TCHB</v>
          </cell>
          <cell r="C51" t="str">
            <v>"Тулгат чандмань баян ҮЦК" ХХК</v>
          </cell>
          <cell r="D51">
            <v>12</v>
          </cell>
          <cell r="E51">
            <v>19215</v>
          </cell>
          <cell r="F51">
            <v>30593538.300000001</v>
          </cell>
          <cell r="G51">
            <v>5605</v>
          </cell>
          <cell r="H51">
            <v>14865040</v>
          </cell>
          <cell r="I51">
            <v>45458578.299999997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/>
          <cell r="P51"/>
          <cell r="Q51"/>
          <cell r="R51"/>
          <cell r="S51">
            <v>0</v>
          </cell>
          <cell r="T51"/>
          <cell r="U51"/>
          <cell r="V51"/>
          <cell r="W51"/>
          <cell r="X51">
            <v>0</v>
          </cell>
          <cell r="Y51">
            <v>24820</v>
          </cell>
          <cell r="Z51">
            <v>45458578.299999997</v>
          </cell>
        </row>
        <row r="52">
          <cell r="B52" t="str">
            <v>TDB</v>
          </cell>
          <cell r="C52" t="str">
            <v>"Ти ди би секьюритис ҮЦК" ХХК</v>
          </cell>
          <cell r="D52">
            <v>22</v>
          </cell>
          <cell r="E52">
            <v>1291698</v>
          </cell>
          <cell r="F52">
            <v>765064721.13999999</v>
          </cell>
          <cell r="G52">
            <v>1092994</v>
          </cell>
          <cell r="H52">
            <v>548531770.66999996</v>
          </cell>
          <cell r="I52">
            <v>1313596491.8099999</v>
          </cell>
          <cell r="J52">
            <v>99797</v>
          </cell>
          <cell r="K52">
            <v>15432623743</v>
          </cell>
          <cell r="L52">
            <v>100655</v>
          </cell>
          <cell r="M52">
            <v>15532153943</v>
          </cell>
          <cell r="N52">
            <v>30964777686</v>
          </cell>
          <cell r="O52">
            <v>227027</v>
          </cell>
          <cell r="P52">
            <v>22702700000</v>
          </cell>
          <cell r="Q52">
            <v>500000</v>
          </cell>
          <cell r="R52">
            <v>50000000000</v>
          </cell>
          <cell r="S52">
            <v>72702700000</v>
          </cell>
          <cell r="T52">
            <v>3467</v>
          </cell>
          <cell r="U52">
            <v>331256626.93000001</v>
          </cell>
          <cell r="V52"/>
          <cell r="W52"/>
          <cell r="X52">
            <v>331256626.93000001</v>
          </cell>
          <cell r="Y52">
            <v>3315638</v>
          </cell>
          <cell r="Z52">
            <v>105312330804.73999</v>
          </cell>
        </row>
        <row r="53">
          <cell r="B53" t="str">
            <v>TNGR</v>
          </cell>
          <cell r="C53" t="str">
            <v>"Тэнгэр капитал ҮЦК" ХХК</v>
          </cell>
          <cell r="D53">
            <v>13</v>
          </cell>
          <cell r="E53">
            <v>103359</v>
          </cell>
          <cell r="F53">
            <v>107332468.44</v>
          </cell>
          <cell r="G53">
            <v>1315</v>
          </cell>
          <cell r="H53">
            <v>565454</v>
          </cell>
          <cell r="I53">
            <v>107897922.44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/>
          <cell r="P53"/>
          <cell r="Q53"/>
          <cell r="R53"/>
          <cell r="S53">
            <v>0</v>
          </cell>
          <cell r="T53"/>
          <cell r="U53"/>
          <cell r="V53"/>
          <cell r="W53"/>
          <cell r="X53">
            <v>0</v>
          </cell>
          <cell r="Y53">
            <v>104674</v>
          </cell>
          <cell r="Z53">
            <v>107897922.44</v>
          </cell>
        </row>
        <row r="54">
          <cell r="B54" t="str">
            <v>TTOL</v>
          </cell>
          <cell r="C54" t="str">
            <v>"Апекс Капитал ҮЦК" ХХК</v>
          </cell>
          <cell r="D54">
            <v>22</v>
          </cell>
          <cell r="E54">
            <v>1207762</v>
          </cell>
          <cell r="F54">
            <v>995161632.30999994</v>
          </cell>
          <cell r="G54">
            <v>1888231</v>
          </cell>
          <cell r="H54">
            <v>1370550846.9000001</v>
          </cell>
          <cell r="I54">
            <v>2365712479.21</v>
          </cell>
          <cell r="J54">
            <v>19099</v>
          </cell>
          <cell r="K54">
            <v>1908140280</v>
          </cell>
          <cell r="L54">
            <v>19244</v>
          </cell>
          <cell r="M54">
            <v>1922610080</v>
          </cell>
          <cell r="N54">
            <v>3830750360</v>
          </cell>
          <cell r="O54"/>
          <cell r="P54"/>
          <cell r="Q54"/>
          <cell r="R54"/>
          <cell r="S54">
            <v>0</v>
          </cell>
          <cell r="T54"/>
          <cell r="U54"/>
          <cell r="V54"/>
          <cell r="W54"/>
          <cell r="X54">
            <v>0</v>
          </cell>
          <cell r="Y54">
            <v>3134336</v>
          </cell>
          <cell r="Z54">
            <v>6196462839.2099991</v>
          </cell>
        </row>
        <row r="55">
          <cell r="B55" t="str">
            <v>UNDR</v>
          </cell>
          <cell r="C55" t="str">
            <v>"Өндөрхаан инвест ҮЦК" ХХК</v>
          </cell>
          <cell r="D55">
            <v>14</v>
          </cell>
          <cell r="E55">
            <v>1810</v>
          </cell>
          <cell r="F55">
            <v>2307943</v>
          </cell>
          <cell r="G55">
            <v>2460</v>
          </cell>
          <cell r="H55">
            <v>3954500</v>
          </cell>
          <cell r="I55">
            <v>6262443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/>
          <cell r="P55"/>
          <cell r="Q55"/>
          <cell r="R55"/>
          <cell r="S55">
            <v>0</v>
          </cell>
          <cell r="T55"/>
          <cell r="U55"/>
          <cell r="V55"/>
          <cell r="W55"/>
          <cell r="X55">
            <v>0</v>
          </cell>
          <cell r="Y55">
            <v>4270</v>
          </cell>
          <cell r="Z55">
            <v>6262443</v>
          </cell>
        </row>
        <row r="56">
          <cell r="B56" t="str">
            <v>UNET</v>
          </cell>
          <cell r="C56" t="str">
            <v>"Үнэт секьюритиc ҮЦК" ХХК</v>
          </cell>
          <cell r="D56">
            <v>20</v>
          </cell>
          <cell r="E56">
            <v>11680</v>
          </cell>
          <cell r="F56">
            <v>6143818.1100000003</v>
          </cell>
          <cell r="G56">
            <v>2820</v>
          </cell>
          <cell r="H56">
            <v>1577962.83</v>
          </cell>
          <cell r="I56">
            <v>7721780.9400000004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/>
          <cell r="P56"/>
          <cell r="Q56"/>
          <cell r="R56"/>
          <cell r="S56">
            <v>0</v>
          </cell>
          <cell r="T56"/>
          <cell r="U56"/>
          <cell r="V56"/>
          <cell r="W56"/>
          <cell r="X56">
            <v>0</v>
          </cell>
          <cell r="Y56">
            <v>14500</v>
          </cell>
          <cell r="Z56">
            <v>7721780.9400000004</v>
          </cell>
        </row>
        <row r="57">
          <cell r="B57" t="str">
            <v>ZGB</v>
          </cell>
          <cell r="C57" t="str">
            <v>Таван Богд Капитал ХХК</v>
          </cell>
          <cell r="D57">
            <v>22</v>
          </cell>
          <cell r="E57">
            <v>1062757</v>
          </cell>
          <cell r="F57">
            <v>646867833.25999999</v>
          </cell>
          <cell r="G57">
            <v>1575200</v>
          </cell>
          <cell r="H57">
            <v>897585508.73000002</v>
          </cell>
          <cell r="I57">
            <v>1544453341.99</v>
          </cell>
          <cell r="J57">
            <v>1837</v>
          </cell>
          <cell r="K57">
            <v>183700000</v>
          </cell>
          <cell r="L57">
            <v>0</v>
          </cell>
          <cell r="M57">
            <v>0</v>
          </cell>
          <cell r="N57">
            <v>183700000</v>
          </cell>
          <cell r="O57">
            <v>101060</v>
          </cell>
          <cell r="P57">
            <v>10106000000</v>
          </cell>
          <cell r="Q57"/>
          <cell r="R57"/>
          <cell r="S57">
            <v>10106000000</v>
          </cell>
          <cell r="T57"/>
          <cell r="U57"/>
          <cell r="V57"/>
          <cell r="W57"/>
          <cell r="X57">
            <v>0</v>
          </cell>
          <cell r="Y57">
            <v>2740854</v>
          </cell>
          <cell r="Z57">
            <v>11834153341.99</v>
          </cell>
        </row>
        <row r="58">
          <cell r="B58" t="str">
            <v>ZRGD</v>
          </cell>
          <cell r="C58" t="str">
            <v>"Нэтсек ҮЦК" ХХК</v>
          </cell>
          <cell r="D58">
            <v>11</v>
          </cell>
          <cell r="E58">
            <v>104394</v>
          </cell>
          <cell r="F58">
            <v>128797668</v>
          </cell>
          <cell r="G58">
            <v>1149</v>
          </cell>
          <cell r="H58">
            <v>720876</v>
          </cell>
          <cell r="I58">
            <v>129518544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/>
          <cell r="P58"/>
          <cell r="Q58"/>
          <cell r="R58"/>
          <cell r="S58">
            <v>0</v>
          </cell>
          <cell r="T58"/>
          <cell r="U58"/>
          <cell r="V58"/>
          <cell r="W58"/>
          <cell r="X58">
            <v>0</v>
          </cell>
          <cell r="Y58">
            <v>105543</v>
          </cell>
          <cell r="Z58">
            <v>129518544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126"/>
  <sheetViews>
    <sheetView tabSelected="1" topLeftCell="A14" zoomScale="71" zoomScaleNormal="71" zoomScaleSheetLayoutView="70" zoomScalePageLayoutView="70" workbookViewId="0">
      <selection activeCell="L59" sqref="L59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8" width="25.28515625" style="1" customWidth="1"/>
    <col min="9" max="9" width="22.85546875" style="2" customWidth="1"/>
    <col min="10" max="10" width="26" style="3" customWidth="1"/>
    <col min="11" max="11" width="25.85546875" style="1" customWidth="1"/>
    <col min="12" max="12" width="24.85546875" style="1" customWidth="1"/>
    <col min="13" max="13" width="15.85546875" style="1" customWidth="1"/>
    <col min="14" max="14" width="22.28515625" style="4" bestFit="1" customWidth="1"/>
    <col min="15" max="15" width="9.140625" style="1"/>
    <col min="16" max="16" width="21.42578125" style="1" bestFit="1" customWidth="1"/>
    <col min="17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6" ht="13.9" customHeight="1" x14ac:dyDescent="0.25"/>
    <row r="8" spans="1:16" x14ac:dyDescent="0.25">
      <c r="J8" s="5"/>
      <c r="K8" s="6"/>
    </row>
    <row r="9" spans="1:16" ht="15" customHeight="1" x14ac:dyDescent="0.25">
      <c r="B9" s="7"/>
      <c r="C9" s="8"/>
      <c r="D9" s="52" t="s">
        <v>114</v>
      </c>
      <c r="E9" s="52"/>
      <c r="F9" s="52"/>
      <c r="G9" s="52"/>
      <c r="H9" s="52"/>
      <c r="I9" s="52"/>
      <c r="J9" s="52"/>
      <c r="K9" s="8"/>
      <c r="L9" s="8"/>
      <c r="M9" s="8"/>
    </row>
    <row r="11" spans="1:16" ht="15" customHeight="1" thickBot="1" x14ac:dyDescent="0.3">
      <c r="K11" s="53"/>
      <c r="L11" s="53"/>
      <c r="M11" s="53"/>
    </row>
    <row r="12" spans="1:16" ht="14.45" customHeight="1" x14ac:dyDescent="0.25">
      <c r="A12" s="54" t="s">
        <v>0</v>
      </c>
      <c r="B12" s="56" t="s">
        <v>1</v>
      </c>
      <c r="C12" s="56" t="s">
        <v>2</v>
      </c>
      <c r="D12" s="56" t="s">
        <v>3</v>
      </c>
      <c r="E12" s="56"/>
      <c r="F12" s="56"/>
      <c r="G12" s="60" t="s">
        <v>124</v>
      </c>
      <c r="H12" s="61"/>
      <c r="I12" s="61"/>
      <c r="J12" s="61"/>
      <c r="K12" s="62"/>
      <c r="L12" s="58" t="s">
        <v>115</v>
      </c>
      <c r="M12" s="59"/>
    </row>
    <row r="13" spans="1:16" s="7" customFormat="1" ht="15.75" customHeight="1" x14ac:dyDescent="0.25">
      <c r="A13" s="55"/>
      <c r="B13" s="57"/>
      <c r="C13" s="57"/>
      <c r="D13" s="57"/>
      <c r="E13" s="57"/>
      <c r="F13" s="57"/>
      <c r="G13" s="63"/>
      <c r="H13" s="64"/>
      <c r="I13" s="64"/>
      <c r="J13" s="64"/>
      <c r="K13" s="65"/>
      <c r="L13" s="49"/>
      <c r="M13" s="50"/>
      <c r="N13" s="9"/>
    </row>
    <row r="14" spans="1:16" s="7" customFormat="1" ht="33.75" customHeight="1" x14ac:dyDescent="0.25">
      <c r="A14" s="55"/>
      <c r="B14" s="57"/>
      <c r="C14" s="57"/>
      <c r="D14" s="57"/>
      <c r="E14" s="57"/>
      <c r="F14" s="57"/>
      <c r="G14" s="44" t="s">
        <v>116</v>
      </c>
      <c r="H14" s="45"/>
      <c r="I14" s="44" t="s">
        <v>4</v>
      </c>
      <c r="J14" s="45"/>
      <c r="K14" s="43" t="s">
        <v>5</v>
      </c>
      <c r="L14" s="49" t="s">
        <v>6</v>
      </c>
      <c r="M14" s="50" t="s">
        <v>7</v>
      </c>
      <c r="N14" s="9"/>
    </row>
    <row r="15" spans="1:16" s="7" customFormat="1" ht="47.25" x14ac:dyDescent="0.25">
      <c r="A15" s="55"/>
      <c r="B15" s="57"/>
      <c r="C15" s="57"/>
      <c r="D15" s="22" t="s">
        <v>8</v>
      </c>
      <c r="E15" s="22" t="s">
        <v>9</v>
      </c>
      <c r="F15" s="22" t="s">
        <v>10</v>
      </c>
      <c r="G15" s="23" t="s">
        <v>120</v>
      </c>
      <c r="H15" s="23" t="s">
        <v>125</v>
      </c>
      <c r="I15" s="23" t="s">
        <v>96</v>
      </c>
      <c r="J15" s="23" t="s">
        <v>121</v>
      </c>
      <c r="K15" s="43"/>
      <c r="L15" s="49"/>
      <c r="M15" s="51"/>
      <c r="N15" s="9"/>
      <c r="P15" s="34" t="s">
        <v>105</v>
      </c>
    </row>
    <row r="16" spans="1:16" x14ac:dyDescent="0.25">
      <c r="A16" s="24">
        <v>1</v>
      </c>
      <c r="B16" s="10" t="s">
        <v>23</v>
      </c>
      <c r="C16" s="11" t="s">
        <v>98</v>
      </c>
      <c r="D16" s="12" t="s">
        <v>13</v>
      </c>
      <c r="E16" s="12" t="s">
        <v>13</v>
      </c>
      <c r="F16" s="12" t="s">
        <v>13</v>
      </c>
      <c r="G16" s="36">
        <f>VLOOKUP(B16,'[1]MC-1.7'!$B$8:$X$58,23,0)</f>
        <v>331256626.93000001</v>
      </c>
      <c r="H16" s="36">
        <f>VLOOKUP(B16,'[1]MC-1.7'!$B$8:$S$58,18,0)</f>
        <v>72702700000</v>
      </c>
      <c r="I16" s="14">
        <f>VLOOKUP(B16,'[1]MC-1.7'!$B$8:$I$58,8,0)</f>
        <v>1313596491.8099999</v>
      </c>
      <c r="J16" s="14">
        <f>VLOOKUP(B16,'[1]MC-1.7'!$B$8:$N$58,13,0)</f>
        <v>30964777686</v>
      </c>
      <c r="K16" s="21">
        <f>VLOOKUP(B16,'[1]MC-1.7'!$B$8:$Z$58,25,0)</f>
        <v>105312330804.73999</v>
      </c>
      <c r="L16" s="21">
        <v>215266968422.34998</v>
      </c>
      <c r="M16" s="25">
        <f t="shared" ref="M16:M47" si="0">L16/$L$68</f>
        <v>0.215551046825085</v>
      </c>
      <c r="P16" s="18"/>
    </row>
    <row r="17" spans="1:16" x14ac:dyDescent="0.25">
      <c r="A17" s="24">
        <f>+A16+1</f>
        <v>2</v>
      </c>
      <c r="B17" s="10" t="s">
        <v>18</v>
      </c>
      <c r="C17" s="11" t="s">
        <v>19</v>
      </c>
      <c r="D17" s="12" t="s">
        <v>13</v>
      </c>
      <c r="E17" s="12" t="s">
        <v>13</v>
      </c>
      <c r="F17" s="12" t="s">
        <v>13</v>
      </c>
      <c r="G17" s="36">
        <f>VLOOKUP(B17,'[1]MC-1.7'!$B$8:$X$58,23,0)</f>
        <v>2817948616.6800003</v>
      </c>
      <c r="H17" s="36">
        <f>VLOOKUP(B17,'[1]MC-1.7'!$B$8:$S$58,18,0)</f>
        <v>10423300000</v>
      </c>
      <c r="I17" s="14">
        <f>VLOOKUP(B17,'[1]MC-1.7'!$B$8:$I$58,8,0)</f>
        <v>6317121786.6299992</v>
      </c>
      <c r="J17" s="14">
        <f>VLOOKUP(B17,'[1]MC-1.7'!$B$8:$N$58,13,0)</f>
        <v>4985150400</v>
      </c>
      <c r="K17" s="21">
        <f>VLOOKUP(B17,'[1]MC-1.7'!$B$8:$Z$58,25,0)</f>
        <v>24543520803.309998</v>
      </c>
      <c r="L17" s="21">
        <v>166307568849.25</v>
      </c>
      <c r="M17" s="25">
        <f t="shared" si="0"/>
        <v>0.16652703767378768</v>
      </c>
      <c r="P17" s="18"/>
    </row>
    <row r="18" spans="1:16" x14ac:dyDescent="0.25">
      <c r="A18" s="24">
        <f t="shared" ref="A18:A58" si="1">+A17+1</f>
        <v>3</v>
      </c>
      <c r="B18" s="10" t="s">
        <v>89</v>
      </c>
      <c r="C18" s="11" t="s">
        <v>90</v>
      </c>
      <c r="D18" s="12" t="s">
        <v>13</v>
      </c>
      <c r="E18" s="12" t="s">
        <v>13</v>
      </c>
      <c r="F18" s="12" t="s">
        <v>13</v>
      </c>
      <c r="G18" s="36">
        <f>VLOOKUP(B18,'[1]MC-1.7'!$B$8:$X$58,23,0)</f>
        <v>0</v>
      </c>
      <c r="H18" s="36">
        <f>VLOOKUP(B18,'[1]MC-1.7'!$B$8:$S$58,18,0)</f>
        <v>52500000</v>
      </c>
      <c r="I18" s="14">
        <f>VLOOKUP(B18,'[1]MC-1.7'!$B$8:$I$58,8,0)</f>
        <v>7313575282.25</v>
      </c>
      <c r="J18" s="14">
        <f>VLOOKUP(B18,'[1]MC-1.7'!$B$8:$N$58,13,0)</f>
        <v>11814235920</v>
      </c>
      <c r="K18" s="21">
        <f>VLOOKUP(B18,'[1]MC-1.7'!$B$8:$Z$58,25,0)</f>
        <v>19180311202.25</v>
      </c>
      <c r="L18" s="21">
        <v>162356332687.91</v>
      </c>
      <c r="M18" s="25">
        <f t="shared" si="0"/>
        <v>0.16257058723890738</v>
      </c>
      <c r="P18" s="18"/>
    </row>
    <row r="19" spans="1:16" x14ac:dyDescent="0.25">
      <c r="A19" s="24">
        <f t="shared" si="1"/>
        <v>4</v>
      </c>
      <c r="B19" s="10" t="s">
        <v>11</v>
      </c>
      <c r="C19" s="11" t="s">
        <v>12</v>
      </c>
      <c r="D19" s="12" t="s">
        <v>13</v>
      </c>
      <c r="E19" s="12" t="s">
        <v>13</v>
      </c>
      <c r="F19" s="12" t="s">
        <v>13</v>
      </c>
      <c r="G19" s="36">
        <f>VLOOKUP(B19,'[1]MC-1.7'!$B$8:$X$58,23,0)</f>
        <v>4378585260.29</v>
      </c>
      <c r="H19" s="36">
        <f>VLOOKUP(B19,'[1]MC-1.7'!$B$8:$S$58,18,0)</f>
        <v>17300000</v>
      </c>
      <c r="I19" s="14">
        <f>VLOOKUP(B19,'[1]MC-1.7'!$B$8:$I$58,8,0)</f>
        <v>5121757282.21</v>
      </c>
      <c r="J19" s="14">
        <f>VLOOKUP(B19,'[1]MC-1.7'!$B$8:$N$58,13,0)</f>
        <v>4000000</v>
      </c>
      <c r="K19" s="21">
        <f>VLOOKUP(B19,'[1]MC-1.7'!$B$8:$Z$58,25,0)</f>
        <v>9521642542.5</v>
      </c>
      <c r="L19" s="21">
        <v>101606526507.23</v>
      </c>
      <c r="M19" s="25">
        <f t="shared" si="0"/>
        <v>0.10174061219612676</v>
      </c>
      <c r="P19" s="18"/>
    </row>
    <row r="20" spans="1:16" x14ac:dyDescent="0.25">
      <c r="A20" s="24">
        <f t="shared" si="1"/>
        <v>5</v>
      </c>
      <c r="B20" s="10" t="s">
        <v>30</v>
      </c>
      <c r="C20" s="11" t="s">
        <v>103</v>
      </c>
      <c r="D20" s="12" t="s">
        <v>13</v>
      </c>
      <c r="E20" s="12" t="s">
        <v>13</v>
      </c>
      <c r="F20" s="12" t="s">
        <v>13</v>
      </c>
      <c r="G20" s="36">
        <f>VLOOKUP(B20,'[1]MC-1.7'!$B$8:$X$58,23,0)</f>
        <v>3213455500</v>
      </c>
      <c r="H20" s="36">
        <f>VLOOKUP(B20,'[1]MC-1.7'!$B$8:$S$58,18,0)</f>
        <v>0</v>
      </c>
      <c r="I20" s="14">
        <f>VLOOKUP(B20,'[1]MC-1.7'!$B$8:$I$58,8,0)</f>
        <v>888916147.40999997</v>
      </c>
      <c r="J20" s="14">
        <f>VLOOKUP(B20,'[1]MC-1.7'!$B$8:$N$58,13,0)</f>
        <v>941586000</v>
      </c>
      <c r="K20" s="21">
        <f>VLOOKUP(B20,'[1]MC-1.7'!$B$8:$Z$58,25,0)</f>
        <v>5043957647.4099998</v>
      </c>
      <c r="L20" s="21">
        <v>72230936572.419998</v>
      </c>
      <c r="M20" s="25">
        <f t="shared" si="0"/>
        <v>7.2326256580129172E-2</v>
      </c>
      <c r="P20" s="18"/>
    </row>
    <row r="21" spans="1:16" x14ac:dyDescent="0.25">
      <c r="A21" s="24">
        <f t="shared" si="1"/>
        <v>6</v>
      </c>
      <c r="B21" s="10" t="s">
        <v>66</v>
      </c>
      <c r="C21" s="11" t="s">
        <v>87</v>
      </c>
      <c r="D21" s="12" t="s">
        <v>13</v>
      </c>
      <c r="E21" s="12" t="s">
        <v>13</v>
      </c>
      <c r="F21" s="12" t="s">
        <v>13</v>
      </c>
      <c r="G21" s="36">
        <f>VLOOKUP(B21,'[1]MC-1.7'!$B$8:$X$58,23,0)</f>
        <v>0</v>
      </c>
      <c r="H21" s="36">
        <f>VLOOKUP(B21,'[1]MC-1.7'!$B$8:$S$58,18,0)</f>
        <v>0</v>
      </c>
      <c r="I21" s="14">
        <f>VLOOKUP(B21,'[1]MC-1.7'!$B$8:$I$58,8,0)</f>
        <v>2365712479.21</v>
      </c>
      <c r="J21" s="14">
        <f>VLOOKUP(B21,'[1]MC-1.7'!$B$8:$N$58,13,0)</f>
        <v>3830750360</v>
      </c>
      <c r="K21" s="21">
        <f>VLOOKUP(B21,'[1]MC-1.7'!$B$8:$Z$58,25,0)</f>
        <v>6196462839.2099991</v>
      </c>
      <c r="L21" s="21">
        <v>61139001993.169998</v>
      </c>
      <c r="M21" s="25">
        <f t="shared" si="0"/>
        <v>6.1219684459961454E-2</v>
      </c>
      <c r="P21" s="18"/>
    </row>
    <row r="22" spans="1:16" x14ac:dyDescent="0.25">
      <c r="A22" s="24">
        <f t="shared" si="1"/>
        <v>7</v>
      </c>
      <c r="B22" s="10" t="s">
        <v>22</v>
      </c>
      <c r="C22" s="11" t="s">
        <v>97</v>
      </c>
      <c r="D22" s="12" t="s">
        <v>13</v>
      </c>
      <c r="E22" s="12" t="s">
        <v>13</v>
      </c>
      <c r="F22" s="13"/>
      <c r="G22" s="36">
        <f>VLOOKUP(B22,'[1]MC-1.7'!$B$8:$X$58,23,0)</f>
        <v>0</v>
      </c>
      <c r="H22" s="36">
        <f>VLOOKUP(B22,'[1]MC-1.7'!$B$8:$S$58,18,0)</f>
        <v>35300000</v>
      </c>
      <c r="I22" s="14">
        <f>VLOOKUP(B22,'[1]MC-1.7'!$B$8:$I$58,8,0)</f>
        <v>822685736.38</v>
      </c>
      <c r="J22" s="14">
        <f>VLOOKUP(B22,'[1]MC-1.7'!$B$8:$N$58,13,0)</f>
        <v>222960000</v>
      </c>
      <c r="K22" s="21">
        <f>VLOOKUP(B22,'[1]MC-1.7'!$B$8:$Z$58,25,0)</f>
        <v>1080945736.3800001</v>
      </c>
      <c r="L22" s="21">
        <v>54077613460.659996</v>
      </c>
      <c r="M22" s="25">
        <f t="shared" si="0"/>
        <v>5.4148977321860879E-2</v>
      </c>
      <c r="P22" s="18"/>
    </row>
    <row r="23" spans="1:16" x14ac:dyDescent="0.25">
      <c r="A23" s="24">
        <f t="shared" si="1"/>
        <v>8</v>
      </c>
      <c r="B23" s="10" t="s">
        <v>78</v>
      </c>
      <c r="C23" s="11" t="s">
        <v>104</v>
      </c>
      <c r="D23" s="12" t="s">
        <v>13</v>
      </c>
      <c r="E23" s="12" t="s">
        <v>13</v>
      </c>
      <c r="F23" s="12" t="s">
        <v>13</v>
      </c>
      <c r="G23" s="36">
        <f>VLOOKUP(B23,'[1]MC-1.7'!$B$8:$X$58,23,0)</f>
        <v>0</v>
      </c>
      <c r="H23" s="36">
        <f>VLOOKUP(B23,'[1]MC-1.7'!$B$8:$S$58,18,0)</f>
        <v>10106000000</v>
      </c>
      <c r="I23" s="14">
        <f>VLOOKUP(B23,'[1]MC-1.7'!$B$8:$I$58,8,0)</f>
        <v>1544453341.99</v>
      </c>
      <c r="J23" s="14">
        <f>VLOOKUP(B23,'[1]MC-1.7'!$B$8:$N$58,13,0)</f>
        <v>183700000</v>
      </c>
      <c r="K23" s="21">
        <f>VLOOKUP(B23,'[1]MC-1.7'!$B$8:$Z$58,25,0)</f>
        <v>11834153341.99</v>
      </c>
      <c r="L23" s="21">
        <v>36961385454.400002</v>
      </c>
      <c r="M23" s="25">
        <f t="shared" si="0"/>
        <v>3.7010161778142155E-2</v>
      </c>
      <c r="P23" s="18"/>
    </row>
    <row r="24" spans="1:16" x14ac:dyDescent="0.25">
      <c r="A24" s="24">
        <f t="shared" si="1"/>
        <v>9</v>
      </c>
      <c r="B24" s="10" t="s">
        <v>26</v>
      </c>
      <c r="C24" s="11" t="s">
        <v>27</v>
      </c>
      <c r="D24" s="12" t="s">
        <v>13</v>
      </c>
      <c r="E24" s="12" t="s">
        <v>13</v>
      </c>
      <c r="F24" s="12" t="s">
        <v>13</v>
      </c>
      <c r="G24" s="36">
        <f>VLOOKUP(B24,'[1]MC-1.7'!$B$8:$X$58,23,0)</f>
        <v>0</v>
      </c>
      <c r="H24" s="36">
        <f>VLOOKUP(B24,'[1]MC-1.7'!$B$8:$S$58,18,0)</f>
        <v>149500000</v>
      </c>
      <c r="I24" s="14">
        <f>VLOOKUP(B24,'[1]MC-1.7'!$B$8:$I$58,8,0)</f>
        <v>3362451605.25</v>
      </c>
      <c r="J24" s="14">
        <f>VLOOKUP(B24,'[1]MC-1.7'!$B$8:$N$58,13,0)</f>
        <v>92700000</v>
      </c>
      <c r="K24" s="21">
        <f>VLOOKUP(B24,'[1]MC-1.7'!$B$8:$Z$58,25,0)</f>
        <v>3604651605.25</v>
      </c>
      <c r="L24" s="21">
        <v>29980721886.880001</v>
      </c>
      <c r="M24" s="25">
        <f t="shared" si="0"/>
        <v>3.002028613423707E-2</v>
      </c>
      <c r="P24" s="18"/>
    </row>
    <row r="25" spans="1:16" s="7" customFormat="1" x14ac:dyDescent="0.25">
      <c r="A25" s="24">
        <f t="shared" si="1"/>
        <v>10</v>
      </c>
      <c r="B25" s="10" t="s">
        <v>24</v>
      </c>
      <c r="C25" s="11" t="s">
        <v>25</v>
      </c>
      <c r="D25" s="12" t="s">
        <v>13</v>
      </c>
      <c r="E25" s="12" t="s">
        <v>13</v>
      </c>
      <c r="F25" s="12" t="s">
        <v>13</v>
      </c>
      <c r="G25" s="36">
        <f>VLOOKUP(B25,'[1]MC-1.7'!$B$8:$X$58,23,0)</f>
        <v>0</v>
      </c>
      <c r="H25" s="36">
        <f>VLOOKUP(B25,'[1]MC-1.7'!$B$8:$S$58,18,0)</f>
        <v>0</v>
      </c>
      <c r="I25" s="14">
        <f>VLOOKUP(B25,'[1]MC-1.7'!$B$8:$I$58,8,0)</f>
        <v>85556115.169999987</v>
      </c>
      <c r="J25" s="14">
        <f>VLOOKUP(B25,'[1]MC-1.7'!$B$8:$N$58,13,0)</f>
        <v>4124175000</v>
      </c>
      <c r="K25" s="21">
        <f>VLOOKUP(B25,'[1]MC-1.7'!$B$8:$Z$58,25,0)</f>
        <v>4209731115.1700001</v>
      </c>
      <c r="L25" s="21">
        <v>26700681842.68</v>
      </c>
      <c r="M25" s="25">
        <f t="shared" si="0"/>
        <v>2.6735917564655345E-2</v>
      </c>
      <c r="N25" s="40"/>
      <c r="P25" s="18"/>
    </row>
    <row r="26" spans="1:16" x14ac:dyDescent="0.25">
      <c r="A26" s="24">
        <f t="shared" si="1"/>
        <v>11</v>
      </c>
      <c r="B26" s="10" t="s">
        <v>16</v>
      </c>
      <c r="C26" s="11" t="s">
        <v>17</v>
      </c>
      <c r="D26" s="12" t="s">
        <v>13</v>
      </c>
      <c r="E26" s="12" t="s">
        <v>13</v>
      </c>
      <c r="F26" s="12" t="s">
        <v>13</v>
      </c>
      <c r="G26" s="36">
        <f>VLOOKUP(B26,'[1]MC-1.7'!$B$8:$X$58,23,0)</f>
        <v>0</v>
      </c>
      <c r="H26" s="36">
        <f>VLOOKUP(B26,'[1]MC-1.7'!$B$8:$S$58,18,0)</f>
        <v>0</v>
      </c>
      <c r="I26" s="14">
        <f>VLOOKUP(B26,'[1]MC-1.7'!$B$8:$I$58,8,0)</f>
        <v>107897922.44</v>
      </c>
      <c r="J26" s="14">
        <f>VLOOKUP(B26,'[1]MC-1.7'!$B$8:$N$58,13,0)</f>
        <v>0</v>
      </c>
      <c r="K26" s="21">
        <f>VLOOKUP(B26,'[1]MC-1.7'!$B$8:$Z$58,25,0)</f>
        <v>107897922.44</v>
      </c>
      <c r="L26" s="21">
        <v>14802824764.300001</v>
      </c>
      <c r="M26" s="25">
        <f t="shared" si="0"/>
        <v>1.4822359404685508E-2</v>
      </c>
      <c r="P26" s="18"/>
    </row>
    <row r="27" spans="1:16" x14ac:dyDescent="0.25">
      <c r="A27" s="24">
        <f t="shared" si="1"/>
        <v>12</v>
      </c>
      <c r="B27" s="10" t="s">
        <v>100</v>
      </c>
      <c r="C27" s="11" t="s">
        <v>99</v>
      </c>
      <c r="D27" s="12" t="s">
        <v>13</v>
      </c>
      <c r="E27" s="12" t="s">
        <v>13</v>
      </c>
      <c r="F27" s="13"/>
      <c r="G27" s="36">
        <f>VLOOKUP(B27,'[1]MC-1.7'!$B$8:$X$58,23,0)</f>
        <v>1920470000</v>
      </c>
      <c r="H27" s="36">
        <f>VLOOKUP(B27,'[1]MC-1.7'!$B$8:$S$58,18,0)</f>
        <v>69200000</v>
      </c>
      <c r="I27" s="14">
        <f>VLOOKUP(B27,'[1]MC-1.7'!$B$8:$I$58,8,0)</f>
        <v>204493725.55000001</v>
      </c>
      <c r="J27" s="14">
        <f>VLOOKUP(B27,'[1]MC-1.7'!$B$8:$N$58,13,0)</f>
        <v>17248656</v>
      </c>
      <c r="K27" s="21">
        <f>VLOOKUP(B27,'[1]MC-1.7'!$B$8:$Z$58,25,0)</f>
        <v>2211412381.5500002</v>
      </c>
      <c r="L27" s="21">
        <v>14134033447.48</v>
      </c>
      <c r="M27" s="25">
        <f t="shared" si="0"/>
        <v>1.4152685513216745E-2</v>
      </c>
      <c r="P27" s="18"/>
    </row>
    <row r="28" spans="1:16" x14ac:dyDescent="0.25">
      <c r="A28" s="24">
        <f t="shared" si="1"/>
        <v>13</v>
      </c>
      <c r="B28" s="10" t="s">
        <v>37</v>
      </c>
      <c r="C28" s="11" t="s">
        <v>38</v>
      </c>
      <c r="D28" s="12" t="s">
        <v>13</v>
      </c>
      <c r="E28" s="12" t="s">
        <v>13</v>
      </c>
      <c r="F28" s="13"/>
      <c r="G28" s="36">
        <f>VLOOKUP(B28,'[1]MC-1.7'!$B$8:$X$58,23,0)</f>
        <v>0</v>
      </c>
      <c r="H28" s="36">
        <f>VLOOKUP(B28,'[1]MC-1.7'!$B$8:$S$58,18,0)</f>
        <v>5000000000</v>
      </c>
      <c r="I28" s="14">
        <f>VLOOKUP(B28,'[1]MC-1.7'!$B$8:$I$58,8,0)</f>
        <v>113161000</v>
      </c>
      <c r="J28" s="14">
        <f>VLOOKUP(B28,'[1]MC-1.7'!$B$8:$N$58,13,0)</f>
        <v>0</v>
      </c>
      <c r="K28" s="21">
        <f>VLOOKUP(B28,'[1]MC-1.7'!$B$8:$Z$58,25,0)</f>
        <v>5113161000</v>
      </c>
      <c r="L28" s="21">
        <v>8074282456.4400005</v>
      </c>
      <c r="M28" s="25">
        <f t="shared" si="0"/>
        <v>8.084937733839349E-3</v>
      </c>
      <c r="P28" s="18"/>
    </row>
    <row r="29" spans="1:16" x14ac:dyDescent="0.25">
      <c r="A29" s="24">
        <f t="shared" si="1"/>
        <v>14</v>
      </c>
      <c r="B29" s="10" t="s">
        <v>45</v>
      </c>
      <c r="C29" s="11" t="s">
        <v>46</v>
      </c>
      <c r="D29" s="12" t="s">
        <v>13</v>
      </c>
      <c r="E29" s="13"/>
      <c r="F29" s="13"/>
      <c r="G29" s="36">
        <f>VLOOKUP(B29,'[1]MC-1.7'!$B$8:$X$58,23,0)</f>
        <v>0</v>
      </c>
      <c r="H29" s="36">
        <f>VLOOKUP(B29,'[1]MC-1.7'!$B$8:$S$58,18,0)</f>
        <v>0</v>
      </c>
      <c r="I29" s="14">
        <f>VLOOKUP(B29,'[1]MC-1.7'!$B$8:$I$58,8,0)</f>
        <v>1529250343</v>
      </c>
      <c r="J29" s="14">
        <f>VLOOKUP(B29,'[1]MC-1.7'!$B$8:$N$58,13,0)</f>
        <v>0</v>
      </c>
      <c r="K29" s="21">
        <f>VLOOKUP(B29,'[1]MC-1.7'!$B$8:$Z$58,25,0)</f>
        <v>1529250343</v>
      </c>
      <c r="L29" s="21">
        <v>5828348580.2399998</v>
      </c>
      <c r="M29" s="25">
        <f t="shared" si="0"/>
        <v>5.8360399969370992E-3</v>
      </c>
      <c r="P29" s="18"/>
    </row>
    <row r="30" spans="1:16" x14ac:dyDescent="0.25">
      <c r="A30" s="24">
        <f t="shared" si="1"/>
        <v>15</v>
      </c>
      <c r="B30" s="10" t="s">
        <v>93</v>
      </c>
      <c r="C30" s="11" t="s">
        <v>94</v>
      </c>
      <c r="D30" s="12" t="s">
        <v>13</v>
      </c>
      <c r="E30" s="12" t="s">
        <v>13</v>
      </c>
      <c r="F30" s="12" t="s">
        <v>13</v>
      </c>
      <c r="G30" s="36">
        <f>VLOOKUP(B30,'[1]MC-1.7'!$B$8:$X$58,23,0)</f>
        <v>0</v>
      </c>
      <c r="H30" s="36">
        <f>VLOOKUP(B30,'[1]MC-1.7'!$B$8:$S$58,18,0)</f>
        <v>0</v>
      </c>
      <c r="I30" s="14">
        <f>VLOOKUP(B30,'[1]MC-1.7'!$B$8:$I$58,8,0)</f>
        <v>369758899.09000003</v>
      </c>
      <c r="J30" s="14">
        <f>VLOOKUP(B30,'[1]MC-1.7'!$B$8:$N$58,13,0)</f>
        <v>0</v>
      </c>
      <c r="K30" s="21">
        <f>VLOOKUP(B30,'[1]MC-1.7'!$B$8:$Z$58,25,0)</f>
        <v>369758899.09000003</v>
      </c>
      <c r="L30" s="21">
        <v>4422680746.8999996</v>
      </c>
      <c r="M30" s="25">
        <f t="shared" si="0"/>
        <v>4.4285171652394886E-3</v>
      </c>
      <c r="P30" s="18"/>
    </row>
    <row r="31" spans="1:16" x14ac:dyDescent="0.25">
      <c r="A31" s="24">
        <f t="shared" si="1"/>
        <v>16</v>
      </c>
      <c r="B31" s="10" t="s">
        <v>39</v>
      </c>
      <c r="C31" s="11" t="s">
        <v>106</v>
      </c>
      <c r="D31" s="12" t="s">
        <v>13</v>
      </c>
      <c r="E31" s="13"/>
      <c r="F31" s="13"/>
      <c r="G31" s="36">
        <f>VLOOKUP(B31,'[1]MC-1.7'!$B$8:$X$58,23,0)</f>
        <v>0</v>
      </c>
      <c r="H31" s="36">
        <f>VLOOKUP(B31,'[1]MC-1.7'!$B$8:$S$58,18,0)</f>
        <v>0</v>
      </c>
      <c r="I31" s="14">
        <f>VLOOKUP(B31,'[1]MC-1.7'!$B$8:$I$58,8,0)</f>
        <v>16484608.4</v>
      </c>
      <c r="J31" s="14">
        <f>VLOOKUP(B31,'[1]MC-1.7'!$B$8:$N$58,13,0)</f>
        <v>0</v>
      </c>
      <c r="K31" s="21">
        <f>VLOOKUP(B31,'[1]MC-1.7'!$B$8:$Z$58,25,0)</f>
        <v>16484608.4</v>
      </c>
      <c r="L31" s="21">
        <v>3918888039.3899999</v>
      </c>
      <c r="M31" s="25">
        <f t="shared" si="0"/>
        <v>3.9240596245286134E-3</v>
      </c>
      <c r="P31" s="18"/>
    </row>
    <row r="32" spans="1:16" x14ac:dyDescent="0.25">
      <c r="A32" s="24">
        <f t="shared" si="1"/>
        <v>17</v>
      </c>
      <c r="B32" s="10" t="s">
        <v>20</v>
      </c>
      <c r="C32" s="11" t="s">
        <v>21</v>
      </c>
      <c r="D32" s="12" t="s">
        <v>13</v>
      </c>
      <c r="E32" s="12" t="s">
        <v>13</v>
      </c>
      <c r="F32" s="13" t="s">
        <v>13</v>
      </c>
      <c r="G32" s="36">
        <f>VLOOKUP(B32,'[1]MC-1.7'!$B$8:$X$58,23,0)</f>
        <v>0</v>
      </c>
      <c r="H32" s="36">
        <f>VLOOKUP(B32,'[1]MC-1.7'!$B$8:$S$58,18,0)</f>
        <v>58500000</v>
      </c>
      <c r="I32" s="14">
        <f>VLOOKUP(B32,'[1]MC-1.7'!$B$8:$I$58,8,0)</f>
        <v>217427315.56999999</v>
      </c>
      <c r="J32" s="14">
        <f>VLOOKUP(B32,'[1]MC-1.7'!$B$8:$N$58,13,0)</f>
        <v>14850000</v>
      </c>
      <c r="K32" s="21">
        <f>VLOOKUP(B32,'[1]MC-1.7'!$B$8:$Z$58,25,0)</f>
        <v>290777315.56999999</v>
      </c>
      <c r="L32" s="21">
        <v>2789948540.25</v>
      </c>
      <c r="M32" s="25">
        <f t="shared" si="0"/>
        <v>2.7936303133099158E-3</v>
      </c>
      <c r="P32" s="18"/>
    </row>
    <row r="33" spans="1:16" x14ac:dyDescent="0.25">
      <c r="A33" s="24">
        <f t="shared" si="1"/>
        <v>18</v>
      </c>
      <c r="B33" s="10" t="s">
        <v>112</v>
      </c>
      <c r="C33" s="11" t="s">
        <v>113</v>
      </c>
      <c r="D33" s="12" t="s">
        <v>13</v>
      </c>
      <c r="E33" s="13"/>
      <c r="F33" s="13"/>
      <c r="G33" s="36">
        <f>VLOOKUP(B33,'[1]MC-1.7'!$B$8:$X$58,23,0)</f>
        <v>0</v>
      </c>
      <c r="H33" s="36">
        <f>VLOOKUP(B33,'[1]MC-1.7'!$B$8:$S$58,18,0)</f>
        <v>0</v>
      </c>
      <c r="I33" s="14">
        <f>VLOOKUP(B33,'[1]MC-1.7'!$B$8:$I$58,8,0)</f>
        <v>7721780.9400000004</v>
      </c>
      <c r="J33" s="14">
        <f>VLOOKUP(B33,'[1]MC-1.7'!$B$8:$N$58,13,0)</f>
        <v>0</v>
      </c>
      <c r="K33" s="21">
        <f>VLOOKUP(B33,'[1]MC-1.7'!$B$8:$Z$58,25,0)</f>
        <v>7721780.9400000004</v>
      </c>
      <c r="L33" s="21">
        <v>2768246549.96</v>
      </c>
      <c r="M33" s="25">
        <f t="shared" si="0"/>
        <v>2.7718996838525466E-3</v>
      </c>
      <c r="P33" s="18"/>
    </row>
    <row r="34" spans="1:16" x14ac:dyDescent="0.25">
      <c r="A34" s="24">
        <f t="shared" si="1"/>
        <v>19</v>
      </c>
      <c r="B34" s="10" t="s">
        <v>35</v>
      </c>
      <c r="C34" s="11" t="s">
        <v>36</v>
      </c>
      <c r="D34" s="12" t="s">
        <v>13</v>
      </c>
      <c r="E34" s="12"/>
      <c r="F34" s="13"/>
      <c r="G34" s="36">
        <f>VLOOKUP(B34,'[1]MC-1.7'!$B$8:$X$58,23,0)</f>
        <v>0</v>
      </c>
      <c r="H34" s="36">
        <f>VLOOKUP(B34,'[1]MC-1.7'!$B$8:$S$58,18,0)</f>
        <v>0</v>
      </c>
      <c r="I34" s="14">
        <f>VLOOKUP(B34,'[1]MC-1.7'!$B$8:$I$58,8,0)</f>
        <v>369839423.77999997</v>
      </c>
      <c r="J34" s="14">
        <f>VLOOKUP(B34,'[1]MC-1.7'!$B$8:$N$58,13,0)</f>
        <v>100000</v>
      </c>
      <c r="K34" s="21">
        <f>VLOOKUP(B34,'[1]MC-1.7'!$B$8:$Z$58,25,0)</f>
        <v>369939423.77999997</v>
      </c>
      <c r="L34" s="21">
        <v>2722941865.8800001</v>
      </c>
      <c r="M34" s="25">
        <f t="shared" si="0"/>
        <v>2.7265352131625332E-3</v>
      </c>
      <c r="P34" s="18"/>
    </row>
    <row r="35" spans="1:16" x14ac:dyDescent="0.25">
      <c r="A35" s="24">
        <f t="shared" si="1"/>
        <v>20</v>
      </c>
      <c r="B35" s="10" t="s">
        <v>70</v>
      </c>
      <c r="C35" s="11" t="s">
        <v>71</v>
      </c>
      <c r="D35" s="12" t="s">
        <v>13</v>
      </c>
      <c r="E35" s="13"/>
      <c r="F35" s="13"/>
      <c r="G35" s="36">
        <f>VLOOKUP(B35,'[1]MC-1.7'!$B$8:$X$58,23,0)</f>
        <v>0</v>
      </c>
      <c r="H35" s="36">
        <f>VLOOKUP(B35,'[1]MC-1.7'!$B$8:$S$58,18,0)</f>
        <v>0</v>
      </c>
      <c r="I35" s="14">
        <f>VLOOKUP(B35,'[1]MC-1.7'!$B$8:$I$58,8,0)</f>
        <v>38710944.579999998</v>
      </c>
      <c r="J35" s="14">
        <f>VLOOKUP(B35,'[1]MC-1.7'!$B$8:$N$58,13,0)</f>
        <v>0</v>
      </c>
      <c r="K35" s="21">
        <f>VLOOKUP(B35,'[1]MC-1.7'!$B$8:$Z$58,25,0)</f>
        <v>38710944.579999998</v>
      </c>
      <c r="L35" s="21">
        <v>2006224759.3799999</v>
      </c>
      <c r="M35" s="25">
        <f t="shared" si="0"/>
        <v>2.0088722864453411E-3</v>
      </c>
      <c r="P35" s="18"/>
    </row>
    <row r="36" spans="1:16" x14ac:dyDescent="0.25">
      <c r="A36" s="24">
        <f t="shared" si="1"/>
        <v>21</v>
      </c>
      <c r="B36" s="10" t="s">
        <v>76</v>
      </c>
      <c r="C36" s="11" t="s">
        <v>77</v>
      </c>
      <c r="D36" s="12" t="s">
        <v>13</v>
      </c>
      <c r="E36" s="12" t="s">
        <v>13</v>
      </c>
      <c r="F36" s="12" t="s">
        <v>13</v>
      </c>
      <c r="G36" s="36">
        <f>VLOOKUP(B36,'[1]MC-1.7'!$B$8:$X$58,23,0)</f>
        <v>0</v>
      </c>
      <c r="H36" s="36">
        <f>VLOOKUP(B36,'[1]MC-1.7'!$B$8:$S$58,18,0)</f>
        <v>1000000</v>
      </c>
      <c r="I36" s="14">
        <f>VLOOKUP(B36,'[1]MC-1.7'!$B$8:$I$58,8,0)</f>
        <v>159618687.04000002</v>
      </c>
      <c r="J36" s="14">
        <f>VLOOKUP(B36,'[1]MC-1.7'!$B$8:$N$58,13,0)</f>
        <v>900000</v>
      </c>
      <c r="K36" s="21">
        <f>VLOOKUP(B36,'[1]MC-1.7'!$B$8:$Z$58,25,0)</f>
        <v>161518687.04000002</v>
      </c>
      <c r="L36" s="21">
        <v>1856186805.73</v>
      </c>
      <c r="M36" s="25">
        <f t="shared" si="0"/>
        <v>1.8586363342703706E-3</v>
      </c>
      <c r="P36" s="18"/>
    </row>
    <row r="37" spans="1:16" x14ac:dyDescent="0.25">
      <c r="A37" s="24">
        <f t="shared" si="1"/>
        <v>22</v>
      </c>
      <c r="B37" s="10" t="s">
        <v>102</v>
      </c>
      <c r="C37" s="11" t="s">
        <v>110</v>
      </c>
      <c r="D37" s="12" t="s">
        <v>13</v>
      </c>
      <c r="E37" s="12" t="s">
        <v>13</v>
      </c>
      <c r="F37" s="13"/>
      <c r="G37" s="36">
        <f>VLOOKUP(B37,'[1]MC-1.7'!$B$8:$X$58,23,0)</f>
        <v>0</v>
      </c>
      <c r="H37" s="36">
        <f>VLOOKUP(B37,'[1]MC-1.7'!$B$8:$S$58,18,0)</f>
        <v>1379000000</v>
      </c>
      <c r="I37" s="14">
        <f>VLOOKUP(B37,'[1]MC-1.7'!$B$8:$I$58,8,0)</f>
        <v>171179416.40000001</v>
      </c>
      <c r="J37" s="14">
        <f>VLOOKUP(B37,'[1]MC-1.7'!$B$8:$N$58,13,0)</f>
        <v>0</v>
      </c>
      <c r="K37" s="21">
        <f>VLOOKUP(B37,'[1]MC-1.7'!$B$8:$Z$58,25,0)</f>
        <v>1550179416.4000001</v>
      </c>
      <c r="L37" s="21">
        <v>1815039751.47</v>
      </c>
      <c r="M37" s="25">
        <f t="shared" si="0"/>
        <v>1.8174349800425813E-3</v>
      </c>
      <c r="P37" s="18"/>
    </row>
    <row r="38" spans="1:16" x14ac:dyDescent="0.25">
      <c r="A38" s="24">
        <f t="shared" si="1"/>
        <v>23</v>
      </c>
      <c r="B38" s="10" t="s">
        <v>14</v>
      </c>
      <c r="C38" s="11" t="s">
        <v>15</v>
      </c>
      <c r="D38" s="12" t="s">
        <v>13</v>
      </c>
      <c r="E38" s="12" t="s">
        <v>13</v>
      </c>
      <c r="F38" s="12" t="s">
        <v>13</v>
      </c>
      <c r="G38" s="36">
        <f>VLOOKUP(B38,'[1]MC-1.7'!$B$8:$X$58,23,0)</f>
        <v>0</v>
      </c>
      <c r="H38" s="36">
        <f>VLOOKUP(B38,'[1]MC-1.7'!$B$8:$S$58,18,0)</f>
        <v>0</v>
      </c>
      <c r="I38" s="14">
        <f>VLOOKUP(B38,'[1]MC-1.7'!$B$8:$I$58,8,0)</f>
        <v>63385863.409999996</v>
      </c>
      <c r="J38" s="14">
        <f>VLOOKUP(B38,'[1]MC-1.7'!$B$8:$N$58,13,0)</f>
        <v>0</v>
      </c>
      <c r="K38" s="21">
        <f>VLOOKUP(B38,'[1]MC-1.7'!$B$8:$Z$58,25,0)</f>
        <v>63385863.409999996</v>
      </c>
      <c r="L38" s="21">
        <v>1433611832.7099998</v>
      </c>
      <c r="M38" s="25">
        <f t="shared" si="0"/>
        <v>1.4355037075413453E-3</v>
      </c>
      <c r="P38" s="18"/>
    </row>
    <row r="39" spans="1:16" x14ac:dyDescent="0.25">
      <c r="A39" s="24">
        <f t="shared" si="1"/>
        <v>24</v>
      </c>
      <c r="B39" s="10" t="s">
        <v>64</v>
      </c>
      <c r="C39" s="11" t="s">
        <v>65</v>
      </c>
      <c r="D39" s="12" t="s">
        <v>13</v>
      </c>
      <c r="E39" s="13"/>
      <c r="F39" s="13"/>
      <c r="G39" s="36">
        <f>VLOOKUP(B39,'[1]MC-1.7'!$B$8:$X$58,23,0)</f>
        <v>0</v>
      </c>
      <c r="H39" s="36">
        <f>VLOOKUP(B39,'[1]MC-1.7'!$B$8:$S$58,18,0)</f>
        <v>400000</v>
      </c>
      <c r="I39" s="14">
        <f>VLOOKUP(B39,'[1]MC-1.7'!$B$8:$I$58,8,0)</f>
        <v>12342452.109999999</v>
      </c>
      <c r="J39" s="14">
        <f>VLOOKUP(B39,'[1]MC-1.7'!$B$8:$N$58,13,0)</f>
        <v>0</v>
      </c>
      <c r="K39" s="21">
        <f>VLOOKUP(B39,'[1]MC-1.7'!$B$8:$Z$58,25,0)</f>
        <v>12742452.109999999</v>
      </c>
      <c r="L39" s="21">
        <v>1156555036.2099998</v>
      </c>
      <c r="M39" s="25">
        <f t="shared" si="0"/>
        <v>1.1580812913051014E-3</v>
      </c>
      <c r="N39" s="1"/>
      <c r="P39" s="18"/>
    </row>
    <row r="40" spans="1:16" x14ac:dyDescent="0.25">
      <c r="A40" s="24">
        <f t="shared" si="1"/>
        <v>25</v>
      </c>
      <c r="B40" s="10" t="s">
        <v>49</v>
      </c>
      <c r="C40" s="11" t="s">
        <v>50</v>
      </c>
      <c r="D40" s="12" t="s">
        <v>13</v>
      </c>
      <c r="E40" s="13"/>
      <c r="F40" s="13"/>
      <c r="G40" s="36">
        <f>VLOOKUP(B40,'[1]MC-1.7'!$B$8:$X$58,23,0)</f>
        <v>0</v>
      </c>
      <c r="H40" s="36">
        <f>VLOOKUP(B40,'[1]MC-1.7'!$B$8:$S$58,18,0)</f>
        <v>0</v>
      </c>
      <c r="I40" s="14">
        <f>VLOOKUP(B40,'[1]MC-1.7'!$B$8:$I$58,8,0)</f>
        <v>45458578.299999997</v>
      </c>
      <c r="J40" s="14">
        <f>VLOOKUP(B40,'[1]MC-1.7'!$B$8:$N$58,13,0)</f>
        <v>0</v>
      </c>
      <c r="K40" s="21">
        <f>VLOOKUP(B40,'[1]MC-1.7'!$B$8:$Z$58,25,0)</f>
        <v>45458578.299999997</v>
      </c>
      <c r="L40" s="21">
        <v>684070444</v>
      </c>
      <c r="M40" s="25">
        <f t="shared" si="0"/>
        <v>6.8497318184461203E-4</v>
      </c>
      <c r="P40" s="18"/>
    </row>
    <row r="41" spans="1:16" x14ac:dyDescent="0.25">
      <c r="A41" s="24">
        <f t="shared" si="1"/>
        <v>26</v>
      </c>
      <c r="B41" s="10" t="s">
        <v>68</v>
      </c>
      <c r="C41" s="11" t="s">
        <v>69</v>
      </c>
      <c r="D41" s="12" t="s">
        <v>13</v>
      </c>
      <c r="E41" s="12" t="s">
        <v>13</v>
      </c>
      <c r="F41" s="13"/>
      <c r="G41" s="36">
        <f>VLOOKUP(B41,'[1]MC-1.7'!$B$8:$X$58,23,0)</f>
        <v>0</v>
      </c>
      <c r="H41" s="36">
        <f>VLOOKUP(B41,'[1]MC-1.7'!$B$8:$S$58,18,0)</f>
        <v>0</v>
      </c>
      <c r="I41" s="14">
        <f>VLOOKUP(B41,'[1]MC-1.7'!$B$8:$I$58,8,0)</f>
        <v>18848437.690000001</v>
      </c>
      <c r="J41" s="14">
        <f>VLOOKUP(B41,'[1]MC-1.7'!$B$8:$N$58,13,0)</f>
        <v>0</v>
      </c>
      <c r="K41" s="21">
        <f>VLOOKUP(B41,'[1]MC-1.7'!$B$8:$Z$58,25,0)</f>
        <v>18848437.690000001</v>
      </c>
      <c r="L41" s="21">
        <v>589611702.79000008</v>
      </c>
      <c r="M41" s="25">
        <f t="shared" si="0"/>
        <v>5.9038978756533746E-4</v>
      </c>
      <c r="P41" s="18"/>
    </row>
    <row r="42" spans="1:16" x14ac:dyDescent="0.25">
      <c r="A42" s="24">
        <v>27</v>
      </c>
      <c r="B42" s="10" t="s">
        <v>54</v>
      </c>
      <c r="C42" s="11" t="s">
        <v>55</v>
      </c>
      <c r="D42" s="12" t="s">
        <v>13</v>
      </c>
      <c r="E42" s="13"/>
      <c r="F42" s="13"/>
      <c r="G42" s="36">
        <f>VLOOKUP(B42,'[1]MC-1.7'!$B$8:$X$58,23,0)</f>
        <v>0</v>
      </c>
      <c r="H42" s="36">
        <f>VLOOKUP(B42,'[1]MC-1.7'!$B$8:$S$58,18,0)</f>
        <v>0</v>
      </c>
      <c r="I42" s="14">
        <f>VLOOKUP(B42,'[1]MC-1.7'!$B$8:$I$58,8,0)</f>
        <v>38602237.960000001</v>
      </c>
      <c r="J42" s="14">
        <f>VLOOKUP(B42,'[1]MC-1.7'!$B$8:$N$58,13,0)</f>
        <v>0</v>
      </c>
      <c r="K42" s="21">
        <f>VLOOKUP(B42,'[1]MC-1.7'!$B$8:$Z$58,25,0)</f>
        <v>38602237.960000001</v>
      </c>
      <c r="L42" s="21">
        <v>502675848.98999995</v>
      </c>
      <c r="M42" s="25">
        <f t="shared" si="0"/>
        <v>5.0333920832153656E-4</v>
      </c>
      <c r="P42" s="18"/>
    </row>
    <row r="43" spans="1:16" x14ac:dyDescent="0.25">
      <c r="A43" s="24">
        <f t="shared" si="1"/>
        <v>28</v>
      </c>
      <c r="B43" s="10" t="s">
        <v>31</v>
      </c>
      <c r="C43" s="11" t="s">
        <v>32</v>
      </c>
      <c r="D43" s="12" t="s">
        <v>13</v>
      </c>
      <c r="E43" s="13"/>
      <c r="F43" s="13"/>
      <c r="G43" s="36">
        <f>VLOOKUP(B43,'[1]MC-1.7'!$B$8:$X$58,23,0)</f>
        <v>0</v>
      </c>
      <c r="H43" s="36">
        <f>VLOOKUP(B43,'[1]MC-1.7'!$B$8:$S$58,18,0)</f>
        <v>0</v>
      </c>
      <c r="I43" s="14">
        <f>VLOOKUP(B43,'[1]MC-1.7'!$B$8:$I$58,8,0)</f>
        <v>30961305.840000004</v>
      </c>
      <c r="J43" s="14">
        <f>VLOOKUP(B43,'[1]MC-1.7'!$B$8:$N$58,13,0)</f>
        <v>0</v>
      </c>
      <c r="K43" s="21">
        <f>VLOOKUP(B43,'[1]MC-1.7'!$B$8:$Z$58,25,0)</f>
        <v>30961305.840000004</v>
      </c>
      <c r="L43" s="21">
        <v>495301824.95999992</v>
      </c>
      <c r="M43" s="25">
        <f t="shared" si="0"/>
        <v>4.959554531145542E-4</v>
      </c>
      <c r="P43" s="18"/>
    </row>
    <row r="44" spans="1:16" x14ac:dyDescent="0.25">
      <c r="A44" s="24">
        <f t="shared" si="1"/>
        <v>29</v>
      </c>
      <c r="B44" s="10" t="s">
        <v>28</v>
      </c>
      <c r="C44" s="11" t="s">
        <v>29</v>
      </c>
      <c r="D44" s="12" t="s">
        <v>13</v>
      </c>
      <c r="E44" s="13"/>
      <c r="F44" s="13"/>
      <c r="G44" s="36">
        <f>VLOOKUP(B44,'[1]MC-1.7'!$B$8:$X$58,23,0)</f>
        <v>0</v>
      </c>
      <c r="H44" s="36">
        <f>VLOOKUP(B44,'[1]MC-1.7'!$B$8:$S$58,18,0)</f>
        <v>5300000</v>
      </c>
      <c r="I44" s="14">
        <f>VLOOKUP(B44,'[1]MC-1.7'!$B$8:$I$58,8,0)</f>
        <v>99708316.969999999</v>
      </c>
      <c r="J44" s="14">
        <f>VLOOKUP(B44,'[1]MC-1.7'!$B$8:$N$58,13,0)</f>
        <v>1400000</v>
      </c>
      <c r="K44" s="21">
        <f>VLOOKUP(B44,'[1]MC-1.7'!$B$8:$Z$58,25,0)</f>
        <v>106408316.97</v>
      </c>
      <c r="L44" s="21">
        <v>420966891.89999998</v>
      </c>
      <c r="M44" s="25">
        <f t="shared" si="0"/>
        <v>4.2152242349470639E-4</v>
      </c>
      <c r="P44" s="18"/>
    </row>
    <row r="45" spans="1:16" x14ac:dyDescent="0.25">
      <c r="A45" s="24">
        <f t="shared" si="1"/>
        <v>30</v>
      </c>
      <c r="B45" s="10" t="s">
        <v>58</v>
      </c>
      <c r="C45" s="11" t="s">
        <v>59</v>
      </c>
      <c r="D45" s="12" t="s">
        <v>13</v>
      </c>
      <c r="E45" s="13"/>
      <c r="F45" s="13"/>
      <c r="G45" s="36">
        <f>VLOOKUP(B45,'[1]MC-1.7'!$B$8:$X$58,23,0)</f>
        <v>0</v>
      </c>
      <c r="H45" s="36">
        <f>VLOOKUP(B45,'[1]MC-1.7'!$B$8:$S$58,18,0)</f>
        <v>0</v>
      </c>
      <c r="I45" s="14">
        <f>VLOOKUP(B45,'[1]MC-1.7'!$B$8:$I$58,8,0)</f>
        <v>26205793.030000001</v>
      </c>
      <c r="J45" s="14">
        <f>VLOOKUP(B45,'[1]MC-1.7'!$B$8:$N$58,13,0)</f>
        <v>0</v>
      </c>
      <c r="K45" s="21">
        <f>VLOOKUP(B45,'[1]MC-1.7'!$B$8:$Z$58,25,0)</f>
        <v>26205793.030000001</v>
      </c>
      <c r="L45" s="21">
        <v>385974121.16999996</v>
      </c>
      <c r="M45" s="25">
        <f t="shared" si="0"/>
        <v>3.8648347433571141E-4</v>
      </c>
      <c r="P45" s="18"/>
    </row>
    <row r="46" spans="1:16" x14ac:dyDescent="0.25">
      <c r="A46" s="24">
        <f t="shared" si="1"/>
        <v>31</v>
      </c>
      <c r="B46" s="10" t="s">
        <v>40</v>
      </c>
      <c r="C46" s="11" t="s">
        <v>111</v>
      </c>
      <c r="D46" s="12" t="s">
        <v>13</v>
      </c>
      <c r="E46" s="13"/>
      <c r="F46" s="13"/>
      <c r="G46" s="36">
        <f>VLOOKUP(B46,'[1]MC-1.7'!$B$8:$X$58,23,0)</f>
        <v>0</v>
      </c>
      <c r="H46" s="36">
        <f>VLOOKUP(B46,'[1]MC-1.7'!$B$8:$S$58,18,0)</f>
        <v>0</v>
      </c>
      <c r="I46" s="14">
        <f>VLOOKUP(B46,'[1]MC-1.7'!$B$8:$I$58,8,0)</f>
        <v>129518544</v>
      </c>
      <c r="J46" s="14">
        <f>VLOOKUP(B46,'[1]MC-1.7'!$B$8:$N$58,13,0)</f>
        <v>0</v>
      </c>
      <c r="K46" s="21">
        <f>VLOOKUP(B46,'[1]MC-1.7'!$B$8:$Z$58,25,0)</f>
        <v>129518544</v>
      </c>
      <c r="L46" s="21">
        <v>253731570.45999998</v>
      </c>
      <c r="M46" s="25">
        <f t="shared" si="0"/>
        <v>2.5406640891565335E-4</v>
      </c>
      <c r="P46" s="18"/>
    </row>
    <row r="47" spans="1:16" x14ac:dyDescent="0.25">
      <c r="A47" s="24">
        <f t="shared" si="1"/>
        <v>32</v>
      </c>
      <c r="B47" s="10" t="s">
        <v>79</v>
      </c>
      <c r="C47" s="11" t="s">
        <v>80</v>
      </c>
      <c r="D47" s="12" t="s">
        <v>13</v>
      </c>
      <c r="E47" s="12" t="s">
        <v>13</v>
      </c>
      <c r="F47" s="12" t="s">
        <v>13</v>
      </c>
      <c r="G47" s="36">
        <f>VLOOKUP(B47,'[1]MC-1.7'!$B$8:$X$58,23,0)</f>
        <v>0</v>
      </c>
      <c r="H47" s="36">
        <f>VLOOKUP(B47,'[1]MC-1.7'!$B$8:$S$58,18,0)</f>
        <v>0</v>
      </c>
      <c r="I47" s="14">
        <f>VLOOKUP(B47,'[1]MC-1.7'!$B$8:$I$58,8,0)</f>
        <v>49568076.039999999</v>
      </c>
      <c r="J47" s="14">
        <f>VLOOKUP(B47,'[1]MC-1.7'!$B$8:$N$58,13,0)</f>
        <v>0</v>
      </c>
      <c r="K47" s="21">
        <f>VLOOKUP(B47,'[1]MC-1.7'!$B$8:$Z$58,25,0)</f>
        <v>49568076.039999999</v>
      </c>
      <c r="L47" s="21">
        <v>251720215.32000002</v>
      </c>
      <c r="M47" s="25">
        <f t="shared" si="0"/>
        <v>2.5205239947824915E-4</v>
      </c>
      <c r="P47" s="18"/>
    </row>
    <row r="48" spans="1:16" x14ac:dyDescent="0.25">
      <c r="A48" s="24">
        <f t="shared" si="1"/>
        <v>33</v>
      </c>
      <c r="B48" s="10" t="s">
        <v>81</v>
      </c>
      <c r="C48" s="11" t="s">
        <v>82</v>
      </c>
      <c r="D48" s="12" t="s">
        <v>13</v>
      </c>
      <c r="E48" s="13"/>
      <c r="F48" s="13"/>
      <c r="G48" s="36">
        <f>VLOOKUP(B48,'[1]MC-1.7'!$B$8:$X$58,23,0)</f>
        <v>0</v>
      </c>
      <c r="H48" s="36">
        <f>VLOOKUP(B48,'[1]MC-1.7'!$B$8:$S$58,18,0)</f>
        <v>0</v>
      </c>
      <c r="I48" s="14">
        <f>VLOOKUP(B48,'[1]MC-1.7'!$B$8:$I$58,8,0)</f>
        <v>14083400</v>
      </c>
      <c r="J48" s="14">
        <f>VLOOKUP(B48,'[1]MC-1.7'!$B$8:$N$58,13,0)</f>
        <v>0</v>
      </c>
      <c r="K48" s="21">
        <f>VLOOKUP(B48,'[1]MC-1.7'!$B$8:$Z$58,25,0)</f>
        <v>14083400</v>
      </c>
      <c r="L48" s="21">
        <v>159517921.16</v>
      </c>
      <c r="M48" s="25">
        <f t="shared" ref="M48:M79" si="2">L48/$L$68</f>
        <v>1.5972842998345237E-4</v>
      </c>
      <c r="P48" s="18"/>
    </row>
    <row r="49" spans="1:16" x14ac:dyDescent="0.25">
      <c r="A49" s="24">
        <f t="shared" si="1"/>
        <v>34</v>
      </c>
      <c r="B49" s="10" t="s">
        <v>41</v>
      </c>
      <c r="C49" s="11" t="s">
        <v>42</v>
      </c>
      <c r="D49" s="12" t="s">
        <v>13</v>
      </c>
      <c r="E49" s="13"/>
      <c r="F49" s="13"/>
      <c r="G49" s="36">
        <f>VLOOKUP(B49,'[1]MC-1.7'!$B$8:$X$58,23,0)</f>
        <v>0</v>
      </c>
      <c r="H49" s="36">
        <f>VLOOKUP(B49,'[1]MC-1.7'!$B$8:$S$58,18,0)</f>
        <v>0</v>
      </c>
      <c r="I49" s="14">
        <f>VLOOKUP(B49,'[1]MC-1.7'!$B$8:$I$58,8,0)</f>
        <v>46586874.299999997</v>
      </c>
      <c r="J49" s="14">
        <f>VLOOKUP(B49,'[1]MC-1.7'!$B$8:$N$58,13,0)</f>
        <v>0</v>
      </c>
      <c r="K49" s="21">
        <f>VLOOKUP(B49,'[1]MC-1.7'!$B$8:$Z$58,25,0)</f>
        <v>46586874.299999997</v>
      </c>
      <c r="L49" s="21">
        <v>128614217.92</v>
      </c>
      <c r="M49" s="25">
        <f t="shared" si="2"/>
        <v>1.2878394447797358E-4</v>
      </c>
      <c r="P49" s="18"/>
    </row>
    <row r="50" spans="1:16" x14ac:dyDescent="0.25">
      <c r="A50" s="24">
        <f t="shared" si="1"/>
        <v>35</v>
      </c>
      <c r="B50" s="10" t="s">
        <v>83</v>
      </c>
      <c r="C50" s="11" t="s">
        <v>84</v>
      </c>
      <c r="D50" s="12" t="s">
        <v>13</v>
      </c>
      <c r="E50" s="13"/>
      <c r="F50" s="13"/>
      <c r="G50" s="36">
        <f>VLOOKUP(B50,'[1]MC-1.7'!$B$8:$X$58,23,0)</f>
        <v>0</v>
      </c>
      <c r="H50" s="36">
        <f>VLOOKUP(B50,'[1]MC-1.7'!$B$8:$S$58,18,0)</f>
        <v>0</v>
      </c>
      <c r="I50" s="14">
        <f>VLOOKUP(B50,'[1]MC-1.7'!$B$8:$I$58,8,0)</f>
        <v>0</v>
      </c>
      <c r="J50" s="14">
        <f>VLOOKUP(B50,'[1]MC-1.7'!$B$8:$N$58,13,0)</f>
        <v>0</v>
      </c>
      <c r="K50" s="21">
        <f>VLOOKUP(B50,'[1]MC-1.7'!$B$8:$Z$58,25,0)</f>
        <v>0</v>
      </c>
      <c r="L50" s="21">
        <v>110379412.09999999</v>
      </c>
      <c r="M50" s="25">
        <f t="shared" si="2"/>
        <v>1.1052507498229914E-4</v>
      </c>
      <c r="P50" s="18"/>
    </row>
    <row r="51" spans="1:16" x14ac:dyDescent="0.25">
      <c r="A51" s="24">
        <f t="shared" si="1"/>
        <v>36</v>
      </c>
      <c r="B51" s="10" t="s">
        <v>43</v>
      </c>
      <c r="C51" s="11" t="s">
        <v>44</v>
      </c>
      <c r="D51" s="12" t="s">
        <v>13</v>
      </c>
      <c r="E51" s="13"/>
      <c r="F51" s="13"/>
      <c r="G51" s="36">
        <f>VLOOKUP(B51,'[1]MC-1.7'!$B$8:$X$58,23,0)</f>
        <v>0</v>
      </c>
      <c r="H51" s="36">
        <f>VLOOKUP(B51,'[1]MC-1.7'!$B$8:$S$58,18,0)</f>
        <v>0</v>
      </c>
      <c r="I51" s="14">
        <f>VLOOKUP(B51,'[1]MC-1.7'!$B$8:$I$58,8,0)</f>
        <v>6262443</v>
      </c>
      <c r="J51" s="14">
        <f>VLOOKUP(B51,'[1]MC-1.7'!$B$8:$N$58,13,0)</f>
        <v>0</v>
      </c>
      <c r="K51" s="21">
        <f>VLOOKUP(B51,'[1]MC-1.7'!$B$8:$Z$58,25,0)</f>
        <v>6262443</v>
      </c>
      <c r="L51" s="21">
        <v>102584494.59</v>
      </c>
      <c r="M51" s="25">
        <f t="shared" si="2"/>
        <v>1.0271987086060057E-4</v>
      </c>
      <c r="P51" s="18"/>
    </row>
    <row r="52" spans="1:16" x14ac:dyDescent="0.25">
      <c r="A52" s="24">
        <f t="shared" si="1"/>
        <v>37</v>
      </c>
      <c r="B52" s="10" t="s">
        <v>60</v>
      </c>
      <c r="C52" s="11" t="s">
        <v>61</v>
      </c>
      <c r="D52" s="12" t="s">
        <v>13</v>
      </c>
      <c r="E52" s="13"/>
      <c r="F52" s="13"/>
      <c r="G52" s="36">
        <f>VLOOKUP(B52,'[1]MC-1.7'!$B$8:$X$58,23,0)</f>
        <v>0</v>
      </c>
      <c r="H52" s="36">
        <f>VLOOKUP(B52,'[1]MC-1.7'!$B$8:$S$58,18,0)</f>
        <v>0</v>
      </c>
      <c r="I52" s="14">
        <f>VLOOKUP(B52,'[1]MC-1.7'!$B$8:$I$58,8,0)</f>
        <v>5088020.3</v>
      </c>
      <c r="J52" s="14">
        <f>VLOOKUP(B52,'[1]MC-1.7'!$B$8:$N$58,13,0)</f>
        <v>0</v>
      </c>
      <c r="K52" s="21">
        <f>VLOOKUP(B52,'[1]MC-1.7'!$B$8:$Z$58,25,0)</f>
        <v>5088020.3</v>
      </c>
      <c r="L52" s="21">
        <v>95930156.179999992</v>
      </c>
      <c r="M52" s="25">
        <f t="shared" si="2"/>
        <v>9.6056751011252823E-5</v>
      </c>
      <c r="P52" s="18"/>
    </row>
    <row r="53" spans="1:16" x14ac:dyDescent="0.25">
      <c r="A53" s="24">
        <f t="shared" si="1"/>
        <v>38</v>
      </c>
      <c r="B53" s="10" t="s">
        <v>91</v>
      </c>
      <c r="C53" s="11" t="s">
        <v>92</v>
      </c>
      <c r="D53" s="12" t="s">
        <v>13</v>
      </c>
      <c r="E53" s="13"/>
      <c r="F53" s="13"/>
      <c r="G53" s="36">
        <f>VLOOKUP(B53,'[1]MC-1.7'!$B$8:$X$58,23,0)</f>
        <v>0</v>
      </c>
      <c r="H53" s="36">
        <f>VLOOKUP(B53,'[1]MC-1.7'!$B$8:$S$58,18,0)</f>
        <v>0</v>
      </c>
      <c r="I53" s="14">
        <f>VLOOKUP(B53,'[1]MC-1.7'!$B$8:$I$58,8,0)</f>
        <v>1180960.4099999999</v>
      </c>
      <c r="J53" s="14">
        <f>VLOOKUP(B53,'[1]MC-1.7'!$B$8:$N$58,13,0)</f>
        <v>0</v>
      </c>
      <c r="K53" s="21">
        <f>VLOOKUP(B53,'[1]MC-1.7'!$B$8:$Z$58,25,0)</f>
        <v>1180960.4099999999</v>
      </c>
      <c r="L53" s="21">
        <v>51709280.93</v>
      </c>
      <c r="M53" s="25">
        <f t="shared" si="2"/>
        <v>5.1777519406347897E-5</v>
      </c>
      <c r="P53" s="18"/>
    </row>
    <row r="54" spans="1:16" x14ac:dyDescent="0.25">
      <c r="A54" s="24">
        <f t="shared" si="1"/>
        <v>39</v>
      </c>
      <c r="B54" s="10" t="s">
        <v>53</v>
      </c>
      <c r="C54" s="11" t="s">
        <v>109</v>
      </c>
      <c r="D54" s="12" t="s">
        <v>13</v>
      </c>
      <c r="E54" s="12" t="s">
        <v>13</v>
      </c>
      <c r="F54" s="13"/>
      <c r="G54" s="36">
        <f>VLOOKUP(B54,'[1]MC-1.7'!$B$8:$X$58,23,0)</f>
        <v>0</v>
      </c>
      <c r="H54" s="36">
        <f>VLOOKUP(B54,'[1]MC-1.7'!$B$8:$S$58,18,0)</f>
        <v>0</v>
      </c>
      <c r="I54" s="14">
        <f>VLOOKUP(B54,'[1]MC-1.7'!$B$8:$I$58,8,0)</f>
        <v>8660.59</v>
      </c>
      <c r="J54" s="14">
        <f>VLOOKUP(B54,'[1]MC-1.7'!$B$8:$N$58,13,0)</f>
        <v>0</v>
      </c>
      <c r="K54" s="21">
        <f>VLOOKUP(B54,'[1]MC-1.7'!$B$8:$Z$58,25,0)</f>
        <v>8660.59</v>
      </c>
      <c r="L54" s="21">
        <v>37782537.590000004</v>
      </c>
      <c r="M54" s="25">
        <f t="shared" si="2"/>
        <v>3.7832397552299396E-5</v>
      </c>
      <c r="P54" s="18"/>
    </row>
    <row r="55" spans="1:16" s="16" customFormat="1" x14ac:dyDescent="0.25">
      <c r="A55" s="24">
        <f t="shared" si="1"/>
        <v>40</v>
      </c>
      <c r="B55" s="10" t="s">
        <v>33</v>
      </c>
      <c r="C55" s="11" t="s">
        <v>34</v>
      </c>
      <c r="D55" s="12" t="s">
        <v>13</v>
      </c>
      <c r="E55" s="12" t="s">
        <v>13</v>
      </c>
      <c r="F55" s="12" t="s">
        <v>13</v>
      </c>
      <c r="G55" s="36">
        <f>VLOOKUP(B55,'[1]MC-1.7'!$B$8:$X$58,23,0)</f>
        <v>0</v>
      </c>
      <c r="H55" s="36">
        <f>VLOOKUP(B55,'[1]MC-1.7'!$B$8:$S$58,18,0)</f>
        <v>0</v>
      </c>
      <c r="I55" s="14">
        <f>VLOOKUP(B55,'[1]MC-1.7'!$B$8:$I$58,8,0)</f>
        <v>1239946.01</v>
      </c>
      <c r="J55" s="14">
        <f>VLOOKUP(B55,'[1]MC-1.7'!$B$8:$N$58,13,0)</f>
        <v>0</v>
      </c>
      <c r="K55" s="21">
        <f>VLOOKUP(B55,'[1]MC-1.7'!$B$8:$Z$58,25,0)</f>
        <v>1239946.01</v>
      </c>
      <c r="L55" s="21">
        <v>29625689.770000003</v>
      </c>
      <c r="M55" s="25">
        <f t="shared" si="2"/>
        <v>2.9664785497001061E-5</v>
      </c>
      <c r="N55" s="15"/>
      <c r="P55" s="18"/>
    </row>
    <row r="56" spans="1:16" x14ac:dyDescent="0.25">
      <c r="A56" s="24">
        <f t="shared" si="1"/>
        <v>41</v>
      </c>
      <c r="B56" s="10" t="s">
        <v>56</v>
      </c>
      <c r="C56" s="11" t="s">
        <v>57</v>
      </c>
      <c r="D56" s="12" t="s">
        <v>13</v>
      </c>
      <c r="E56" s="13"/>
      <c r="F56" s="13"/>
      <c r="G56" s="36">
        <f>VLOOKUP(B56,'[1]MC-1.7'!$B$8:$X$58,23,0)</f>
        <v>0</v>
      </c>
      <c r="H56" s="36">
        <f>VLOOKUP(B56,'[1]MC-1.7'!$B$8:$S$58,18,0)</f>
        <v>0</v>
      </c>
      <c r="I56" s="14">
        <f>VLOOKUP(B56,'[1]MC-1.7'!$B$8:$I$58,8,0)</f>
        <v>0</v>
      </c>
      <c r="J56" s="14">
        <f>VLOOKUP(B56,'[1]MC-1.7'!$B$8:$N$58,13,0)</f>
        <v>0</v>
      </c>
      <c r="K56" s="21">
        <f>VLOOKUP(B56,'[1]MC-1.7'!$B$8:$Z$58,25,0)</f>
        <v>0</v>
      </c>
      <c r="L56" s="21">
        <v>14396697</v>
      </c>
      <c r="M56" s="25">
        <f t="shared" si="2"/>
        <v>1.441569569133845E-5</v>
      </c>
      <c r="P56" s="18"/>
    </row>
    <row r="57" spans="1:16" x14ac:dyDescent="0.25">
      <c r="A57" s="24">
        <f t="shared" si="1"/>
        <v>42</v>
      </c>
      <c r="B57" s="10" t="s">
        <v>72</v>
      </c>
      <c r="C57" s="11" t="s">
        <v>73</v>
      </c>
      <c r="D57" s="12" t="s">
        <v>13</v>
      </c>
      <c r="E57" s="13"/>
      <c r="F57" s="13"/>
      <c r="G57" s="36">
        <f>VLOOKUP(B57,'[1]MC-1.7'!$B$8:$X$58,23,0)</f>
        <v>0</v>
      </c>
      <c r="H57" s="36">
        <f>VLOOKUP(B57,'[1]MC-1.7'!$B$8:$S$58,18,0)</f>
        <v>0</v>
      </c>
      <c r="I57" s="14">
        <f>VLOOKUP(B57,'[1]MC-1.7'!$B$8:$I$58,8,0)</f>
        <v>377010</v>
      </c>
      <c r="J57" s="14">
        <f>VLOOKUP(B57,'[1]MC-1.7'!$B$8:$N$58,13,0)</f>
        <v>0</v>
      </c>
      <c r="K57" s="21">
        <f>VLOOKUP(B57,'[1]MC-1.7'!$B$8:$Z$58,25,0)</f>
        <v>377010</v>
      </c>
      <c r="L57" s="21">
        <v>5451792</v>
      </c>
      <c r="M57" s="25">
        <f t="shared" si="2"/>
        <v>5.4589864914482422E-6</v>
      </c>
      <c r="P57" s="18"/>
    </row>
    <row r="58" spans="1:16" x14ac:dyDescent="0.25">
      <c r="A58" s="24">
        <f t="shared" si="1"/>
        <v>43</v>
      </c>
      <c r="B58" s="10" t="s">
        <v>117</v>
      </c>
      <c r="C58" s="11" t="s">
        <v>118</v>
      </c>
      <c r="D58" s="12" t="s">
        <v>13</v>
      </c>
      <c r="E58" s="12"/>
      <c r="F58" s="13"/>
      <c r="G58" s="36">
        <f>VLOOKUP(B58,'[1]MC-1.7'!$B$8:$X$58,23,0)</f>
        <v>0</v>
      </c>
      <c r="H58" s="36">
        <f>VLOOKUP(B58,'[1]MC-1.7'!$B$8:$S$58,18,0)</f>
        <v>0</v>
      </c>
      <c r="I58" s="14">
        <f>VLOOKUP(B58,'[1]MC-1.7'!$B$8:$I$58,8,0)</f>
        <v>392150.09</v>
      </c>
      <c r="J58" s="14">
        <f>VLOOKUP(B58,'[1]MC-1.7'!$B$8:$N$58,13,0)</f>
        <v>0</v>
      </c>
      <c r="K58" s="21">
        <f>VLOOKUP(B58,'[1]MC-1.7'!$B$8:$Z$58,25,0)</f>
        <v>392150.09</v>
      </c>
      <c r="L58" s="21">
        <v>3286029.4699999997</v>
      </c>
      <c r="M58" s="25">
        <f t="shared" si="2"/>
        <v>3.2903658993649843E-6</v>
      </c>
      <c r="P58" s="18"/>
    </row>
    <row r="59" spans="1:16" x14ac:dyDescent="0.25">
      <c r="A59" s="24">
        <v>44</v>
      </c>
      <c r="B59" s="10" t="s">
        <v>108</v>
      </c>
      <c r="C59" s="11" t="s">
        <v>107</v>
      </c>
      <c r="D59" s="12" t="s">
        <v>13</v>
      </c>
      <c r="E59" s="12" t="s">
        <v>13</v>
      </c>
      <c r="F59" s="13"/>
      <c r="G59" s="36">
        <f>VLOOKUP(B59,'[1]MC-1.7'!$B$8:$X$58,23,0)</f>
        <v>0</v>
      </c>
      <c r="H59" s="36">
        <f>VLOOKUP(B59,'[1]MC-1.7'!$B$8:$S$58,18,0)</f>
        <v>0</v>
      </c>
      <c r="I59" s="14">
        <f>VLOOKUP(B59,'[1]MC-1.7'!$B$8:$I$58,8,0)</f>
        <v>968415.95</v>
      </c>
      <c r="J59" s="14">
        <f>VLOOKUP(B59,'[1]MC-1.7'!$B$8:$N$58,13,0)</f>
        <v>0</v>
      </c>
      <c r="K59" s="21">
        <f>VLOOKUP(B59,'[1]MC-1.7'!$B$8:$Z$58,25,0)</f>
        <v>968415.95</v>
      </c>
      <c r="L59" s="21">
        <v>1143414.5899999999</v>
      </c>
      <c r="M59" s="25">
        <f t="shared" si="2"/>
        <v>1.1449235042229839E-6</v>
      </c>
      <c r="P59" s="18"/>
    </row>
    <row r="60" spans="1:16" x14ac:dyDescent="0.25">
      <c r="A60" s="24">
        <v>45</v>
      </c>
      <c r="B60" s="10" t="s">
        <v>47</v>
      </c>
      <c r="C60" s="11" t="s">
        <v>48</v>
      </c>
      <c r="D60" s="12" t="s">
        <v>13</v>
      </c>
      <c r="E60" s="13"/>
      <c r="F60" s="12" t="s">
        <v>13</v>
      </c>
      <c r="G60" s="36">
        <f>VLOOKUP(B60,'[1]MC-1.7'!$B$8:$X$58,23,0)</f>
        <v>0</v>
      </c>
      <c r="H60" s="36">
        <f>VLOOKUP(B60,'[1]MC-1.7'!$B$8:$S$58,18,0)</f>
        <v>0</v>
      </c>
      <c r="I60" s="14">
        <f>VLOOKUP(B60,'[1]MC-1.7'!$B$8:$I$58,8,0)</f>
        <v>0</v>
      </c>
      <c r="J60" s="14">
        <f>VLOOKUP(B60,'[1]MC-1.7'!$B$8:$N$58,13,0)</f>
        <v>0</v>
      </c>
      <c r="K60" s="21">
        <f>VLOOKUP(B60,'[1]MC-1.7'!$B$8:$Z$58,25,0)</f>
        <v>0</v>
      </c>
      <c r="L60" s="21">
        <v>57820</v>
      </c>
      <c r="M60" s="25">
        <f t="shared" si="2"/>
        <v>5.789630252502982E-8</v>
      </c>
      <c r="P60" s="18"/>
    </row>
    <row r="61" spans="1:16" x14ac:dyDescent="0.25">
      <c r="A61" s="24">
        <v>46</v>
      </c>
      <c r="B61" s="10" t="s">
        <v>86</v>
      </c>
      <c r="C61" s="11" t="s">
        <v>85</v>
      </c>
      <c r="D61" s="12" t="s">
        <v>13</v>
      </c>
      <c r="E61" s="13"/>
      <c r="F61" s="13"/>
      <c r="G61" s="36">
        <f>VLOOKUP(B61,'[1]MC-1.7'!$B$8:$X$58,23,0)</f>
        <v>0</v>
      </c>
      <c r="H61" s="36">
        <f>VLOOKUP(B61,'[1]MC-1.7'!$B$8:$S$58,18,0)</f>
        <v>0</v>
      </c>
      <c r="I61" s="14">
        <f>VLOOKUP(B61,'[1]MC-1.7'!$B$8:$I$58,8,0)</f>
        <v>0</v>
      </c>
      <c r="J61" s="14">
        <f>VLOOKUP(B61,'[1]MC-1.7'!$B$8:$N$58,13,0)</f>
        <v>0</v>
      </c>
      <c r="K61" s="21">
        <f>VLOOKUP(B61,'[1]MC-1.7'!$B$8:$Z$58,25,0)</f>
        <v>0</v>
      </c>
      <c r="L61" s="21">
        <v>0</v>
      </c>
      <c r="M61" s="25">
        <f t="shared" si="2"/>
        <v>0</v>
      </c>
      <c r="P61" s="18"/>
    </row>
    <row r="62" spans="1:16" x14ac:dyDescent="0.25">
      <c r="A62" s="24">
        <v>47</v>
      </c>
      <c r="B62" s="10" t="s">
        <v>74</v>
      </c>
      <c r="C62" s="11" t="s">
        <v>75</v>
      </c>
      <c r="D62" s="12" t="s">
        <v>13</v>
      </c>
      <c r="E62" s="13"/>
      <c r="F62" s="13"/>
      <c r="G62" s="36">
        <f>VLOOKUP(B62,'[1]MC-1.7'!$B$8:$X$58,23,0)</f>
        <v>0</v>
      </c>
      <c r="H62" s="36">
        <f>VLOOKUP(B62,'[1]MC-1.7'!$B$8:$S$58,18,0)</f>
        <v>0</v>
      </c>
      <c r="I62" s="14">
        <f>VLOOKUP(B62,'[1]MC-1.7'!$B$8:$I$58,8,0)</f>
        <v>0</v>
      </c>
      <c r="J62" s="14">
        <f>VLOOKUP(B62,'[1]MC-1.7'!$B$8:$N$58,13,0)</f>
        <v>0</v>
      </c>
      <c r="K62" s="21">
        <f>VLOOKUP(B62,'[1]MC-1.7'!$B$8:$Z$58,25,0)</f>
        <v>0</v>
      </c>
      <c r="L62" s="21">
        <v>0</v>
      </c>
      <c r="M62" s="25">
        <f t="shared" si="2"/>
        <v>0</v>
      </c>
      <c r="P62" s="18"/>
    </row>
    <row r="63" spans="1:16" x14ac:dyDescent="0.25">
      <c r="A63" s="24">
        <v>48</v>
      </c>
      <c r="B63" s="10" t="s">
        <v>62</v>
      </c>
      <c r="C63" s="11" t="s">
        <v>63</v>
      </c>
      <c r="D63" s="12" t="s">
        <v>13</v>
      </c>
      <c r="E63" s="13"/>
      <c r="F63" s="13"/>
      <c r="G63" s="36">
        <f>VLOOKUP(B63,'[1]MC-1.7'!$B$8:$X$58,23,0)</f>
        <v>0</v>
      </c>
      <c r="H63" s="36">
        <f>VLOOKUP(B63,'[1]MC-1.7'!$B$8:$S$58,18,0)</f>
        <v>0</v>
      </c>
      <c r="I63" s="14">
        <f>VLOOKUP(B63,'[1]MC-1.7'!$B$8:$I$58,8,0)</f>
        <v>0</v>
      </c>
      <c r="J63" s="14">
        <f>VLOOKUP(B63,'[1]MC-1.7'!$B$8:$N$58,13,0)</f>
        <v>0</v>
      </c>
      <c r="K63" s="21">
        <f>VLOOKUP(B63,'[1]MC-1.7'!$B$8:$Z$58,25,0)</f>
        <v>0</v>
      </c>
      <c r="L63" s="21">
        <v>0</v>
      </c>
      <c r="M63" s="25">
        <f t="shared" si="2"/>
        <v>0</v>
      </c>
      <c r="P63" s="18"/>
    </row>
    <row r="64" spans="1:16" x14ac:dyDescent="0.25">
      <c r="A64" s="24">
        <v>49</v>
      </c>
      <c r="B64" s="10" t="s">
        <v>101</v>
      </c>
      <c r="C64" s="11" t="s">
        <v>67</v>
      </c>
      <c r="D64" s="12" t="s">
        <v>13</v>
      </c>
      <c r="E64" s="13"/>
      <c r="F64" s="13"/>
      <c r="G64" s="36">
        <f>VLOOKUP(B64,'[1]MC-1.7'!$B$8:$X$58,23,0)</f>
        <v>0</v>
      </c>
      <c r="H64" s="36">
        <f>VLOOKUP(B64,'[1]MC-1.7'!$B$8:$S$58,18,0)</f>
        <v>0</v>
      </c>
      <c r="I64" s="14">
        <f>VLOOKUP(B64,'[1]MC-1.7'!$B$8:$I$58,8,0)</f>
        <v>0</v>
      </c>
      <c r="J64" s="14">
        <f>VLOOKUP(B64,'[1]MC-1.7'!$B$8:$N$58,13,0)</f>
        <v>0</v>
      </c>
      <c r="K64" s="21">
        <f>VLOOKUP(B64,'[1]MC-1.7'!$B$8:$Z$58,25,0)</f>
        <v>0</v>
      </c>
      <c r="L64" s="21">
        <v>0</v>
      </c>
      <c r="M64" s="25">
        <f t="shared" si="2"/>
        <v>0</v>
      </c>
      <c r="P64" s="18"/>
    </row>
    <row r="65" spans="1:16" x14ac:dyDescent="0.25">
      <c r="A65" s="24">
        <v>50</v>
      </c>
      <c r="B65" s="10" t="s">
        <v>51</v>
      </c>
      <c r="C65" s="11" t="s">
        <v>52</v>
      </c>
      <c r="D65" s="12" t="s">
        <v>13</v>
      </c>
      <c r="E65" s="12" t="s">
        <v>13</v>
      </c>
      <c r="F65" s="12" t="s">
        <v>13</v>
      </c>
      <c r="G65" s="36">
        <f>VLOOKUP(B65,'[1]MC-1.7'!$B$8:$X$58,23,0)</f>
        <v>0</v>
      </c>
      <c r="H65" s="36">
        <f>VLOOKUP(B65,'[1]MC-1.7'!$B$8:$S$58,18,0)</f>
        <v>0</v>
      </c>
      <c r="I65" s="14">
        <f>VLOOKUP(B65,'[1]MC-1.7'!$B$8:$I$58,8,0)</f>
        <v>0</v>
      </c>
      <c r="J65" s="14">
        <f>VLOOKUP(B65,'[1]MC-1.7'!$B$8:$N$58,13,0)</f>
        <v>0</v>
      </c>
      <c r="K65" s="21">
        <f>VLOOKUP(B65,'[1]MC-1.7'!$B$8:$Z$58,25,0)</f>
        <v>0</v>
      </c>
      <c r="L65" s="21">
        <v>0</v>
      </c>
      <c r="M65" s="25">
        <f t="shared" si="2"/>
        <v>0</v>
      </c>
      <c r="P65" s="18"/>
    </row>
    <row r="66" spans="1:16" x14ac:dyDescent="0.25">
      <c r="A66" s="24">
        <v>51</v>
      </c>
      <c r="B66" s="10" t="s">
        <v>122</v>
      </c>
      <c r="C66" s="11" t="s">
        <v>123</v>
      </c>
      <c r="D66" s="12" t="s">
        <v>13</v>
      </c>
      <c r="E66" s="12"/>
      <c r="F66" s="12"/>
      <c r="G66" s="36">
        <v>0</v>
      </c>
      <c r="H66" s="36">
        <v>0</v>
      </c>
      <c r="I66" s="14">
        <v>0</v>
      </c>
      <c r="J66" s="14">
        <v>0</v>
      </c>
      <c r="K66" s="21">
        <v>0</v>
      </c>
      <c r="L66" s="21">
        <v>0</v>
      </c>
      <c r="M66" s="25">
        <v>0</v>
      </c>
      <c r="P66" s="18"/>
    </row>
    <row r="67" spans="1:16" x14ac:dyDescent="0.25">
      <c r="A67" s="24">
        <v>52</v>
      </c>
      <c r="B67" s="10" t="s">
        <v>88</v>
      </c>
      <c r="C67" s="11" t="s">
        <v>95</v>
      </c>
      <c r="D67" s="12" t="s">
        <v>13</v>
      </c>
      <c r="E67" s="13"/>
      <c r="F67" s="13"/>
      <c r="G67" s="36">
        <f>VLOOKUP(B67,'[1]MC-1.7'!$B$8:$X$58,23,0)</f>
        <v>0</v>
      </c>
      <c r="H67" s="36">
        <f>VLOOKUP(B67,'[1]MC-1.7'!$B$8:$S$58,18,0)</f>
        <v>0</v>
      </c>
      <c r="I67" s="14">
        <f>VLOOKUP(B67,'[1]MC-1.7'!$B$8:$I$58,8,0)</f>
        <v>0</v>
      </c>
      <c r="J67" s="14">
        <f>VLOOKUP(B67,'[1]MC-1.7'!$B$8:$N$58,13,0)</f>
        <v>0</v>
      </c>
      <c r="K67" s="21">
        <f>VLOOKUP(B67,'[1]MC-1.7'!$B$8:$Z$58,25,0)</f>
        <v>0</v>
      </c>
      <c r="L67" s="21">
        <v>0</v>
      </c>
      <c r="M67" s="25">
        <f>L67/$L$68</f>
        <v>0</v>
      </c>
      <c r="P67" s="18"/>
    </row>
    <row r="68" spans="1:16" ht="16.5" customHeight="1" thickBot="1" x14ac:dyDescent="0.3">
      <c r="A68" s="46" t="s">
        <v>5</v>
      </c>
      <c r="B68" s="47"/>
      <c r="C68" s="48"/>
      <c r="D68" s="26">
        <f>COUNTA(D16:D67)</f>
        <v>52</v>
      </c>
      <c r="E68" s="26">
        <f>COUNTA(E16:E67)</f>
        <v>24</v>
      </c>
      <c r="F68" s="26">
        <f>COUNTA(F16:F67)</f>
        <v>18</v>
      </c>
      <c r="G68" s="37">
        <v>12661716003.9</v>
      </c>
      <c r="H68" s="37">
        <v>100000000000</v>
      </c>
      <c r="I68" s="30">
        <v>33032157821.099998</v>
      </c>
      <c r="J68" s="30">
        <v>57198534022</v>
      </c>
      <c r="K68" s="33">
        <v>202892407847</v>
      </c>
      <c r="L68" s="27">
        <v>998682082936.18005</v>
      </c>
      <c r="M68" s="28">
        <f>SUM(M16:M67)</f>
        <v>0.99999999999999978</v>
      </c>
      <c r="N68" s="17"/>
    </row>
    <row r="69" spans="1:16" x14ac:dyDescent="0.25">
      <c r="I69" s="2" t="s">
        <v>105</v>
      </c>
      <c r="K69" s="19"/>
      <c r="M69" s="18"/>
      <c r="N69" s="17"/>
    </row>
    <row r="70" spans="1:16" ht="27.6" customHeight="1" x14ac:dyDescent="0.25">
      <c r="B70" s="41" t="s">
        <v>119</v>
      </c>
      <c r="C70" s="41"/>
      <c r="D70" s="41"/>
      <c r="E70" s="41"/>
      <c r="F70" s="41"/>
      <c r="G70" s="6"/>
      <c r="H70" s="6"/>
      <c r="J70" s="20"/>
      <c r="K70" s="18"/>
      <c r="N70" s="17"/>
    </row>
    <row r="71" spans="1:16" ht="27.6" customHeight="1" x14ac:dyDescent="0.25">
      <c r="C71" s="42"/>
      <c r="D71" s="42"/>
      <c r="E71" s="42"/>
      <c r="F71" s="42"/>
      <c r="G71" s="35"/>
      <c r="H71" s="35"/>
      <c r="K71" s="18"/>
      <c r="L71" s="18"/>
      <c r="N71" s="17"/>
    </row>
    <row r="72" spans="1:16" x14ac:dyDescent="0.25">
      <c r="I72" s="29"/>
      <c r="J72" s="1"/>
      <c r="K72" s="4"/>
      <c r="M72" s="17"/>
      <c r="N72" s="1"/>
    </row>
    <row r="73" spans="1:16" x14ac:dyDescent="0.25">
      <c r="L73" s="4"/>
      <c r="N73" s="17"/>
    </row>
    <row r="75" spans="1:16" x14ac:dyDescent="0.25">
      <c r="L75" s="31"/>
    </row>
    <row r="76" spans="1:16" x14ac:dyDescent="0.25">
      <c r="L76" s="31"/>
    </row>
    <row r="77" spans="1:16" x14ac:dyDescent="0.25">
      <c r="L77" s="31" t="s">
        <v>105</v>
      </c>
    </row>
    <row r="78" spans="1:16" x14ac:dyDescent="0.25">
      <c r="L78" s="32"/>
    </row>
    <row r="126" spans="11:11" x14ac:dyDescent="0.25">
      <c r="K126" s="18"/>
    </row>
  </sheetData>
  <sortState xmlns:xlrd2="http://schemas.microsoft.com/office/spreadsheetml/2017/richdata2" ref="B16:M67">
    <sortCondition descending="1" ref="M16:M67"/>
  </sortState>
  <mergeCells count="16">
    <mergeCell ref="L14:L15"/>
    <mergeCell ref="M14:M15"/>
    <mergeCell ref="D9:J9"/>
    <mergeCell ref="K11:M11"/>
    <mergeCell ref="A12:A15"/>
    <mergeCell ref="B12:B15"/>
    <mergeCell ref="C12:C15"/>
    <mergeCell ref="D12:F14"/>
    <mergeCell ref="L12:M13"/>
    <mergeCell ref="G12:K13"/>
    <mergeCell ref="B70:F70"/>
    <mergeCell ref="C71:F71"/>
    <mergeCell ref="K14:K15"/>
    <mergeCell ref="I14:J14"/>
    <mergeCell ref="A68:C68"/>
    <mergeCell ref="G14:H14"/>
  </mergeCells>
  <pageMargins left="0.7" right="0.7" top="0.75" bottom="0.75" header="0.3" footer="0.3"/>
  <pageSetup paperSize="9" scale="42" fitToHeight="2" orientation="landscape" r:id="rId1"/>
  <rowBreaks count="1" manualBreakCount="1">
    <brk id="7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46EB-2280-40A9-819F-BEDD6A014791}">
  <dimension ref="D2:D46"/>
  <sheetViews>
    <sheetView topLeftCell="A14" workbookViewId="0">
      <selection activeCell="D2" sqref="D2:D46"/>
    </sheetView>
  </sheetViews>
  <sheetFormatPr defaultRowHeight="15" x14ac:dyDescent="0.25"/>
  <cols>
    <col min="4" max="4" width="26.85546875" customWidth="1"/>
  </cols>
  <sheetData>
    <row r="2" spans="4:4" x14ac:dyDescent="0.25">
      <c r="D2" s="38">
        <v>1313596491.8099999</v>
      </c>
    </row>
    <row r="3" spans="4:4" x14ac:dyDescent="0.25">
      <c r="D3" s="38">
        <v>6317121786.6299992</v>
      </c>
    </row>
    <row r="4" spans="4:4" x14ac:dyDescent="0.25">
      <c r="D4" s="38">
        <v>7313575282.25</v>
      </c>
    </row>
    <row r="5" spans="4:4" x14ac:dyDescent="0.25">
      <c r="D5" s="38">
        <v>5121757282.21</v>
      </c>
    </row>
    <row r="6" spans="4:4" x14ac:dyDescent="0.25">
      <c r="D6" s="38">
        <v>888916147.40999997</v>
      </c>
    </row>
    <row r="7" spans="4:4" x14ac:dyDescent="0.25">
      <c r="D7" s="38">
        <v>2365712479.21</v>
      </c>
    </row>
    <row r="8" spans="4:4" x14ac:dyDescent="0.25">
      <c r="D8" s="38">
        <v>822685736.38</v>
      </c>
    </row>
    <row r="9" spans="4:4" x14ac:dyDescent="0.25">
      <c r="D9" s="38">
        <v>1544453341.99</v>
      </c>
    </row>
    <row r="10" spans="4:4" x14ac:dyDescent="0.25">
      <c r="D10" s="38">
        <v>3362451605.25</v>
      </c>
    </row>
    <row r="11" spans="4:4" x14ac:dyDescent="0.25">
      <c r="D11" s="38">
        <v>85556115.169999987</v>
      </c>
    </row>
    <row r="12" spans="4:4" x14ac:dyDescent="0.25">
      <c r="D12" s="38">
        <v>107897922.44</v>
      </c>
    </row>
    <row r="13" spans="4:4" x14ac:dyDescent="0.25">
      <c r="D13" s="38">
        <v>204493725.55000001</v>
      </c>
    </row>
    <row r="14" spans="4:4" x14ac:dyDescent="0.25">
      <c r="D14" s="38">
        <v>113161000</v>
      </c>
    </row>
    <row r="15" spans="4:4" x14ac:dyDescent="0.25">
      <c r="D15" s="38">
        <v>1529250343</v>
      </c>
    </row>
    <row r="16" spans="4:4" x14ac:dyDescent="0.25">
      <c r="D16" s="38">
        <v>369758899.09000003</v>
      </c>
    </row>
    <row r="17" spans="4:4" x14ac:dyDescent="0.25">
      <c r="D17" s="38">
        <v>16484608.4</v>
      </c>
    </row>
    <row r="18" spans="4:4" x14ac:dyDescent="0.25">
      <c r="D18" s="38">
        <v>217427315.56999999</v>
      </c>
    </row>
    <row r="19" spans="4:4" x14ac:dyDescent="0.25">
      <c r="D19" s="38">
        <v>7721780.9400000004</v>
      </c>
    </row>
    <row r="20" spans="4:4" x14ac:dyDescent="0.25">
      <c r="D20" s="38">
        <v>369839423.77999997</v>
      </c>
    </row>
    <row r="21" spans="4:4" x14ac:dyDescent="0.25">
      <c r="D21" s="38">
        <v>38710944.579999998</v>
      </c>
    </row>
    <row r="22" spans="4:4" x14ac:dyDescent="0.25">
      <c r="D22" s="38">
        <v>159618687.04000002</v>
      </c>
    </row>
    <row r="23" spans="4:4" x14ac:dyDescent="0.25">
      <c r="D23" s="38">
        <v>171179416.40000001</v>
      </c>
    </row>
    <row r="24" spans="4:4" x14ac:dyDescent="0.25">
      <c r="D24" s="38">
        <v>63385863.409999996</v>
      </c>
    </row>
    <row r="25" spans="4:4" x14ac:dyDescent="0.25">
      <c r="D25" s="38">
        <v>12342452.109999999</v>
      </c>
    </row>
    <row r="26" spans="4:4" x14ac:dyDescent="0.25">
      <c r="D26" s="38">
        <v>45458578.299999997</v>
      </c>
    </row>
    <row r="27" spans="4:4" x14ac:dyDescent="0.25">
      <c r="D27" s="38">
        <v>18848437.690000001</v>
      </c>
    </row>
    <row r="28" spans="4:4" x14ac:dyDescent="0.25">
      <c r="D28" s="38">
        <v>38602237.960000001</v>
      </c>
    </row>
    <row r="29" spans="4:4" x14ac:dyDescent="0.25">
      <c r="D29" s="38">
        <v>30961305.840000004</v>
      </c>
    </row>
    <row r="30" spans="4:4" x14ac:dyDescent="0.25">
      <c r="D30" s="38">
        <v>99708316.969999999</v>
      </c>
    </row>
    <row r="31" spans="4:4" x14ac:dyDescent="0.25">
      <c r="D31" s="38">
        <v>26205793.030000001</v>
      </c>
    </row>
    <row r="32" spans="4:4" x14ac:dyDescent="0.25">
      <c r="D32" s="38">
        <v>129518544</v>
      </c>
    </row>
    <row r="33" spans="4:4" x14ac:dyDescent="0.25">
      <c r="D33" s="38">
        <v>49568076.039999999</v>
      </c>
    </row>
    <row r="34" spans="4:4" x14ac:dyDescent="0.25">
      <c r="D34" s="38">
        <v>14083400</v>
      </c>
    </row>
    <row r="35" spans="4:4" x14ac:dyDescent="0.25">
      <c r="D35" s="38">
        <v>46586874.299999997</v>
      </c>
    </row>
    <row r="36" spans="4:4" x14ac:dyDescent="0.25">
      <c r="D36" s="38">
        <v>0</v>
      </c>
    </row>
    <row r="37" spans="4:4" x14ac:dyDescent="0.25">
      <c r="D37" s="38">
        <v>6262443</v>
      </c>
    </row>
    <row r="38" spans="4:4" x14ac:dyDescent="0.25">
      <c r="D38" s="38">
        <v>5088020.3</v>
      </c>
    </row>
    <row r="39" spans="4:4" x14ac:dyDescent="0.25">
      <c r="D39" s="38">
        <v>1180960.4099999999</v>
      </c>
    </row>
    <row r="40" spans="4:4" x14ac:dyDescent="0.25">
      <c r="D40" s="38">
        <v>8660.59</v>
      </c>
    </row>
    <row r="41" spans="4:4" x14ac:dyDescent="0.25">
      <c r="D41" s="38">
        <v>1239946.01</v>
      </c>
    </row>
    <row r="42" spans="4:4" x14ac:dyDescent="0.25">
      <c r="D42" s="38">
        <v>0</v>
      </c>
    </row>
    <row r="43" spans="4:4" x14ac:dyDescent="0.25">
      <c r="D43" s="38">
        <v>377010</v>
      </c>
    </row>
    <row r="44" spans="4:4" x14ac:dyDescent="0.25">
      <c r="D44" s="38">
        <v>392150.09</v>
      </c>
    </row>
    <row r="45" spans="4:4" x14ac:dyDescent="0.25">
      <c r="D45" s="38">
        <v>968415.95</v>
      </c>
    </row>
    <row r="46" spans="4:4" x14ac:dyDescent="0.25">
      <c r="D46" s="39">
        <f>SUM(D2:D45)</f>
        <v>33032157821.099995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Tsedensodnom</cp:lastModifiedBy>
  <cp:lastPrinted>2025-09-12T02:37:57Z</cp:lastPrinted>
  <dcterms:created xsi:type="dcterms:W3CDTF">2017-06-09T07:51:20Z</dcterms:created>
  <dcterms:modified xsi:type="dcterms:W3CDTF">2025-10-03T09:54:25Z</dcterms:modified>
</cp:coreProperties>
</file>