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Sheet1!$B$16:$Q$69</definedName>
    <definedName name="_xlnm.Print_Area" localSheetId="0">Sheet1!$A$1:$Q$72</definedName>
  </definedNames>
  <calcPr calcId="152511"/>
</workbook>
</file>

<file path=xl/calcChain.xml><?xml version="1.0" encoding="utf-8"?>
<calcChain xmlns="http://schemas.openxmlformats.org/spreadsheetml/2006/main">
  <c r="J16" i="1" l="1"/>
  <c r="J18" i="1"/>
  <c r="J19" i="1"/>
  <c r="J20" i="1"/>
  <c r="J23" i="1"/>
  <c r="J25" i="1"/>
  <c r="J26" i="1"/>
  <c r="J21" i="1"/>
  <c r="J24" i="1"/>
  <c r="J27" i="1"/>
  <c r="J28" i="1"/>
  <c r="J30" i="1"/>
  <c r="J29" i="1"/>
  <c r="J31" i="1"/>
  <c r="J32" i="1"/>
  <c r="J33" i="1"/>
  <c r="J34" i="1"/>
  <c r="J35" i="1"/>
  <c r="J36" i="1"/>
  <c r="J39" i="1"/>
  <c r="J38" i="1"/>
  <c r="J37" i="1"/>
  <c r="J40" i="1"/>
  <c r="J41" i="1"/>
  <c r="J42" i="1"/>
  <c r="J44" i="1"/>
  <c r="J43" i="1"/>
  <c r="J46" i="1"/>
  <c r="J48" i="1"/>
  <c r="J47" i="1"/>
  <c r="J45" i="1"/>
  <c r="J49" i="1"/>
  <c r="J50" i="1"/>
  <c r="J51" i="1"/>
  <c r="J52" i="1"/>
  <c r="J53" i="1"/>
  <c r="J55" i="1"/>
  <c r="J54" i="1"/>
  <c r="J56" i="1"/>
  <c r="J22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17" i="1"/>
  <c r="I16" i="1"/>
  <c r="I18" i="1"/>
  <c r="I19" i="1"/>
  <c r="I20" i="1"/>
  <c r="I23" i="1"/>
  <c r="I25" i="1"/>
  <c r="I26" i="1"/>
  <c r="I21" i="1"/>
  <c r="I24" i="1"/>
  <c r="I27" i="1"/>
  <c r="I28" i="1"/>
  <c r="I30" i="1"/>
  <c r="I29" i="1"/>
  <c r="I31" i="1"/>
  <c r="I32" i="1"/>
  <c r="I33" i="1"/>
  <c r="I34" i="1"/>
  <c r="I35" i="1"/>
  <c r="I36" i="1"/>
  <c r="I39" i="1"/>
  <c r="I38" i="1"/>
  <c r="I37" i="1"/>
  <c r="I40" i="1"/>
  <c r="I41" i="1"/>
  <c r="I42" i="1"/>
  <c r="I44" i="1"/>
  <c r="I43" i="1"/>
  <c r="I46" i="1"/>
  <c r="I48" i="1"/>
  <c r="I47" i="1"/>
  <c r="I45" i="1"/>
  <c r="I49" i="1"/>
  <c r="I50" i="1"/>
  <c r="I51" i="1"/>
  <c r="I52" i="1"/>
  <c r="I53" i="1"/>
  <c r="I55" i="1"/>
  <c r="I54" i="1"/>
  <c r="I56" i="1"/>
  <c r="I22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17" i="1"/>
  <c r="G16" i="1"/>
  <c r="G18" i="1"/>
  <c r="G19" i="1"/>
  <c r="G20" i="1"/>
  <c r="G23" i="1"/>
  <c r="G25" i="1"/>
  <c r="G26" i="1"/>
  <c r="G21" i="1"/>
  <c r="G24" i="1"/>
  <c r="G27" i="1"/>
  <c r="G28" i="1"/>
  <c r="G30" i="1"/>
  <c r="G29" i="1"/>
  <c r="G31" i="1"/>
  <c r="G32" i="1"/>
  <c r="G33" i="1"/>
  <c r="G34" i="1"/>
  <c r="G35" i="1"/>
  <c r="G36" i="1"/>
  <c r="G39" i="1"/>
  <c r="G38" i="1"/>
  <c r="G37" i="1"/>
  <c r="G40" i="1"/>
  <c r="G41" i="1"/>
  <c r="G42" i="1"/>
  <c r="G44" i="1"/>
  <c r="G43" i="1"/>
  <c r="G46" i="1"/>
  <c r="G48" i="1"/>
  <c r="G47" i="1"/>
  <c r="G45" i="1"/>
  <c r="G49" i="1"/>
  <c r="G50" i="1"/>
  <c r="G51" i="1"/>
  <c r="G52" i="1"/>
  <c r="G53" i="1"/>
  <c r="G55" i="1"/>
  <c r="G54" i="1"/>
  <c r="G56" i="1"/>
  <c r="G22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7" i="1"/>
  <c r="K41" i="1" l="1"/>
  <c r="M17" i="1"/>
  <c r="M18" i="1"/>
  <c r="M19" i="1"/>
  <c r="M20" i="1"/>
  <c r="M23" i="1"/>
  <c r="M25" i="1"/>
  <c r="M26" i="1"/>
  <c r="M21" i="1"/>
  <c r="M27" i="1"/>
  <c r="M24" i="1"/>
  <c r="M30" i="1"/>
  <c r="M29" i="1"/>
  <c r="M28" i="1"/>
  <c r="M32" i="1"/>
  <c r="M33" i="1"/>
  <c r="M31" i="1"/>
  <c r="M34" i="1"/>
  <c r="M36" i="1"/>
  <c r="M35" i="1"/>
  <c r="M38" i="1"/>
  <c r="M40" i="1"/>
  <c r="M37" i="1"/>
  <c r="M41" i="1"/>
  <c r="M42" i="1"/>
  <c r="M44" i="1"/>
  <c r="M46" i="1"/>
  <c r="M43" i="1"/>
  <c r="M45" i="1"/>
  <c r="M48" i="1"/>
  <c r="M49" i="1"/>
  <c r="M50" i="1"/>
  <c r="M53" i="1"/>
  <c r="M51" i="1"/>
  <c r="M47" i="1"/>
  <c r="M55" i="1"/>
  <c r="M54" i="1"/>
  <c r="M22" i="1"/>
  <c r="M56" i="1"/>
  <c r="M52" i="1"/>
  <c r="M57" i="1"/>
  <c r="M58" i="1"/>
  <c r="M59" i="1"/>
  <c r="M60" i="1"/>
  <c r="M61" i="1"/>
  <c r="M62" i="1"/>
  <c r="M63" i="1"/>
  <c r="M64" i="1"/>
  <c r="M39" i="1"/>
  <c r="M65" i="1"/>
  <c r="M66" i="1"/>
  <c r="M67" i="1"/>
  <c r="M68" i="1"/>
  <c r="M69" i="1"/>
  <c r="M16" i="1"/>
  <c r="H17" i="1" l="1"/>
  <c r="H18" i="1"/>
  <c r="H19" i="1"/>
  <c r="H20" i="1"/>
  <c r="H23" i="1"/>
  <c r="H25" i="1"/>
  <c r="H26" i="1"/>
  <c r="H21" i="1"/>
  <c r="H27" i="1"/>
  <c r="H24" i="1"/>
  <c r="H30" i="1"/>
  <c r="H29" i="1"/>
  <c r="H28" i="1"/>
  <c r="H33" i="1"/>
  <c r="H32" i="1"/>
  <c r="H34" i="1"/>
  <c r="H36" i="1"/>
  <c r="H39" i="1"/>
  <c r="H35" i="1"/>
  <c r="H31" i="1"/>
  <c r="H38" i="1"/>
  <c r="H37" i="1"/>
  <c r="H40" i="1"/>
  <c r="H41" i="1"/>
  <c r="H42" i="1"/>
  <c r="H44" i="1"/>
  <c r="H43" i="1"/>
  <c r="H46" i="1"/>
  <c r="H48" i="1"/>
  <c r="H49" i="1"/>
  <c r="H47" i="1"/>
  <c r="H45" i="1"/>
  <c r="H50" i="1"/>
  <c r="H53" i="1"/>
  <c r="H51" i="1"/>
  <c r="H52" i="1"/>
  <c r="H55" i="1"/>
  <c r="H56" i="1"/>
  <c r="H22" i="1"/>
  <c r="H54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6" i="1"/>
  <c r="N70" i="1" l="1"/>
  <c r="J70" i="1"/>
  <c r="K17" i="1"/>
  <c r="K19" i="1"/>
  <c r="O19" i="1" s="1"/>
  <c r="P19" i="1" s="1"/>
  <c r="K18" i="1"/>
  <c r="K20" i="1"/>
  <c r="K23" i="1"/>
  <c r="K25" i="1"/>
  <c r="O25" i="1" s="1"/>
  <c r="P25" i="1" s="1"/>
  <c r="K26" i="1"/>
  <c r="K27" i="1"/>
  <c r="K21" i="1"/>
  <c r="K29" i="1"/>
  <c r="O29" i="1" s="1"/>
  <c r="P29" i="1" s="1"/>
  <c r="K24" i="1"/>
  <c r="K30" i="1"/>
  <c r="K33" i="1"/>
  <c r="K28" i="1"/>
  <c r="O28" i="1" s="1"/>
  <c r="P28" i="1" s="1"/>
  <c r="K32" i="1"/>
  <c r="K34" i="1"/>
  <c r="K36" i="1"/>
  <c r="K38" i="1"/>
  <c r="O38" i="1" s="1"/>
  <c r="P38" i="1" s="1"/>
  <c r="K37" i="1"/>
  <c r="K40" i="1"/>
  <c r="K35" i="1"/>
  <c r="K31" i="1"/>
  <c r="O31" i="1" s="1"/>
  <c r="P31" i="1" s="1"/>
  <c r="K42" i="1"/>
  <c r="K44" i="1"/>
  <c r="K46" i="1"/>
  <c r="K43" i="1"/>
  <c r="O43" i="1" s="1"/>
  <c r="P43" i="1" s="1"/>
  <c r="K48" i="1"/>
  <c r="K45" i="1"/>
  <c r="K53" i="1"/>
  <c r="K51" i="1"/>
  <c r="O51" i="1" s="1"/>
  <c r="P51" i="1" s="1"/>
  <c r="K50" i="1"/>
  <c r="K55" i="1"/>
  <c r="K47" i="1"/>
  <c r="K22" i="1"/>
  <c r="O22" i="1" s="1"/>
  <c r="P22" i="1" s="1"/>
  <c r="K49" i="1"/>
  <c r="K54" i="1"/>
  <c r="K56" i="1"/>
  <c r="K52" i="1"/>
  <c r="O52" i="1" s="1"/>
  <c r="P52" i="1" s="1"/>
  <c r="K57" i="1"/>
  <c r="K60" i="1"/>
  <c r="K59" i="1"/>
  <c r="K62" i="1"/>
  <c r="O62" i="1" s="1"/>
  <c r="P62" i="1" s="1"/>
  <c r="K58" i="1"/>
  <c r="K61" i="1"/>
  <c r="K63" i="1"/>
  <c r="K64" i="1"/>
  <c r="O64" i="1" s="1"/>
  <c r="P64" i="1" s="1"/>
  <c r="K65" i="1"/>
  <c r="K39" i="1"/>
  <c r="K66" i="1"/>
  <c r="K67" i="1"/>
  <c r="O67" i="1" s="1"/>
  <c r="P67" i="1" s="1"/>
  <c r="K68" i="1"/>
  <c r="K69" i="1"/>
  <c r="K16" i="1"/>
  <c r="O16" i="1" l="1"/>
  <c r="P16" i="1" s="1"/>
  <c r="O66" i="1"/>
  <c r="P66" i="1" s="1"/>
  <c r="O63" i="1"/>
  <c r="P63" i="1" s="1"/>
  <c r="O59" i="1"/>
  <c r="P59" i="1" s="1"/>
  <c r="O56" i="1"/>
  <c r="P56" i="1" s="1"/>
  <c r="O47" i="1"/>
  <c r="P47" i="1" s="1"/>
  <c r="O53" i="1"/>
  <c r="P53" i="1" s="1"/>
  <c r="O46" i="1"/>
  <c r="P46" i="1" s="1"/>
  <c r="O35" i="1"/>
  <c r="P35" i="1" s="1"/>
  <c r="O36" i="1"/>
  <c r="P36" i="1" s="1"/>
  <c r="O33" i="1"/>
  <c r="P33" i="1" s="1"/>
  <c r="O21" i="1"/>
  <c r="P21" i="1" s="1"/>
  <c r="O23" i="1"/>
  <c r="P23" i="1" s="1"/>
  <c r="O17" i="1"/>
  <c r="P17" i="1" s="1"/>
  <c r="O69" i="1"/>
  <c r="P69" i="1" s="1"/>
  <c r="O39" i="1"/>
  <c r="P39" i="1" s="1"/>
  <c r="O61" i="1"/>
  <c r="P61" i="1" s="1"/>
  <c r="O60" i="1"/>
  <c r="P60" i="1" s="1"/>
  <c r="O54" i="1"/>
  <c r="P54" i="1" s="1"/>
  <c r="O55" i="1"/>
  <c r="P55" i="1" s="1"/>
  <c r="O45" i="1"/>
  <c r="P45" i="1" s="1"/>
  <c r="O44" i="1"/>
  <c r="P44" i="1" s="1"/>
  <c r="O40" i="1"/>
  <c r="P40" i="1" s="1"/>
  <c r="O34" i="1"/>
  <c r="P34" i="1" s="1"/>
  <c r="O30" i="1"/>
  <c r="P30" i="1" s="1"/>
  <c r="O27" i="1"/>
  <c r="P27" i="1" s="1"/>
  <c r="O20" i="1"/>
  <c r="P20" i="1" s="1"/>
  <c r="O68" i="1"/>
  <c r="P68" i="1" s="1"/>
  <c r="O65" i="1"/>
  <c r="P65" i="1" s="1"/>
  <c r="O58" i="1"/>
  <c r="P58" i="1" s="1"/>
  <c r="O57" i="1"/>
  <c r="P57" i="1" s="1"/>
  <c r="O49" i="1"/>
  <c r="P49" i="1" s="1"/>
  <c r="O50" i="1"/>
  <c r="P50" i="1" s="1"/>
  <c r="O48" i="1"/>
  <c r="P48" i="1" s="1"/>
  <c r="O42" i="1"/>
  <c r="P42" i="1" s="1"/>
  <c r="O37" i="1"/>
  <c r="P37" i="1" s="1"/>
  <c r="O32" i="1"/>
  <c r="P32" i="1" s="1"/>
  <c r="O24" i="1"/>
  <c r="P24" i="1" s="1"/>
  <c r="O26" i="1"/>
  <c r="P26" i="1" s="1"/>
  <c r="O18" i="1"/>
  <c r="P18" i="1" s="1"/>
  <c r="O41" i="1"/>
  <c r="P41" i="1" s="1"/>
  <c r="A68" i="1"/>
  <c r="A69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7" i="1"/>
  <c r="D70" i="1" l="1"/>
  <c r="E70" i="1"/>
  <c r="F70" i="1"/>
  <c r="L70" i="1" l="1"/>
  <c r="M70" i="1"/>
  <c r="K70" i="1" l="1"/>
  <c r="H70" i="1"/>
  <c r="G70" i="1" l="1"/>
  <c r="I70" i="1" l="1"/>
  <c r="O70" i="1" l="1"/>
  <c r="P70" i="1" l="1"/>
  <c r="Q66" i="1" s="1"/>
  <c r="Q68" i="1"/>
  <c r="Q24" i="1"/>
  <c r="Q44" i="1"/>
  <c r="Q31" i="1"/>
  <c r="Q64" i="1"/>
  <c r="Q58" i="1"/>
  <c r="Q38" i="1" l="1"/>
  <c r="Q61" i="1"/>
  <c r="Q29" i="1"/>
  <c r="Q39" i="1"/>
  <c r="Q53" i="1"/>
  <c r="Q30" i="1"/>
  <c r="Q43" i="1"/>
  <c r="Q36" i="1"/>
  <c r="Q33" i="1"/>
  <c r="Q18" i="1"/>
  <c r="Q57" i="1"/>
  <c r="Q26" i="1"/>
  <c r="Q25" i="1"/>
  <c r="Q52" i="1"/>
  <c r="Q16" i="1"/>
  <c r="Q65" i="1"/>
  <c r="Q32" i="1"/>
  <c r="Q27" i="1"/>
  <c r="Q17" i="1"/>
  <c r="Q34" i="1"/>
  <c r="Q59" i="1"/>
  <c r="Q54" i="1"/>
  <c r="Q62" i="1"/>
  <c r="Q28" i="1"/>
  <c r="Q69" i="1"/>
  <c r="Q63" i="1"/>
  <c r="Q60" i="1"/>
  <c r="Q23" i="1"/>
  <c r="Q21" i="1"/>
  <c r="Q45" i="1"/>
  <c r="Q56" i="1"/>
  <c r="Q55" i="1"/>
  <c r="Q41" i="1"/>
  <c r="Q20" i="1"/>
  <c r="Q22" i="1"/>
  <c r="Q51" i="1"/>
  <c r="Q19" i="1"/>
  <c r="Q67" i="1"/>
  <c r="Q50" i="1"/>
  <c r="Q49" i="1"/>
  <c r="Q47" i="1"/>
  <c r="Q42" i="1"/>
  <c r="Q48" i="1"/>
  <c r="Q40" i="1"/>
  <c r="Q37" i="1"/>
  <c r="Q35" i="1"/>
  <c r="Q46" i="1"/>
  <c r="Q70" i="1" l="1"/>
</calcChain>
</file>

<file path=xl/sharedStrings.xml><?xml version="1.0" encoding="utf-8"?>
<sst xmlns="http://schemas.openxmlformats.org/spreadsheetml/2006/main" count="218" uniqueCount="130">
  <si>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</si>
  <si>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</si>
  <si>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</si>
  <si>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</si>
  <si>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</si>
  <si>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</si>
  <si>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</si>
  <si>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</si>
  <si>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</si>
  <si>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</si>
  <si>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</si>
  <si>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</si>
  <si>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</si>
  <si>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</si>
  <si>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</si>
  <si>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</si>
  <si>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</si>
  <si>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</si>
  <si>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</si>
  <si>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</si>
  <si>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</si>
  <si>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</si>
  <si>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</si>
  <si>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</si>
  <si>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</si>
  <si>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</si>
  <si>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</si>
  <si>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</si>
  <si>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</si>
  <si>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</si>
  <si>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</si>
  <si>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</si>
  <si>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</si>
  <si>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</si>
  <si>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</si>
  <si>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</si>
  <si>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</si>
  <si>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</si>
  <si>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</si>
  <si>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</si>
  <si>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</si>
  <si>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</si>
  <si>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</si>
  <si>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</si>
  <si>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</si>
  <si>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</si>
  <si>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</si>
  <si>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</si>
  <si>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</si>
  <si>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</si>
  <si>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</si>
  <si>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</si>
  <si>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</si>
  <si>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</si>
  <si>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</si>
  <si>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</si>
  <si>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</si>
  <si>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</si>
  <si>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</si>
  <si>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</si>
  <si>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</si>
  <si>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</si>
  <si>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</si>
  <si>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</si>
  <si>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</si>
  <si>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</si>
  <si>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</si>
  <si>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</si>
  <si>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</si>
  <si>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</si>
  <si>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</si>
  <si>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</si>
  <si>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</si>
  <si>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</si>
  <si>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</si>
  <si>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</si>
  <si>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</si>
  <si>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</si>
  <si>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</si>
  <si>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</si>
  <si>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</si>
  <si>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</si>
  <si>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</si>
  <si>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</si>
  <si>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</si>
  <si>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</si>
  <si>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</si>
  <si>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</si>
  <si>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</si>
  <si>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</si>
  <si>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</si>
  <si>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</si>
  <si>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</si>
  <si>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</si>
  <si>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</si>
  <si>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</si>
  <si>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</si>
  <si>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</si>
  <si>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</si>
  <si>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</si>
  <si>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</si>
  <si>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</si>
  <si>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</si>
  <si>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</si>
  <si>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</si>
  <si>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</si>
  <si>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</si>
  <si>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</si>
  <si>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</si>
  <si>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</si>
  <si>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</si>
  <si>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</si>
  <si>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</si>
  <si>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</si>
  <si>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</si>
  <si>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</si>
  <si>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</si>
  <si>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</si>
  <si>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</si>
  <si>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</si>
  <si>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</si>
  <si>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</si>
  <si>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</si>
  <si>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</si>
  <si>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</si>
  <si>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</si>
  <si>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ХӨРӨНГӨ ОРУУЛАЛТЫН САН</t>
  </si>
  <si>
    <t>12-р сарын арилжааны дүн</t>
  </si>
  <si>
    <t>"ЦЕНТРАЛ СЕКЬЮРИТИЙЗ ҮЦК" ХХК</t>
  </si>
  <si>
    <t xml:space="preserve">2020 оны 12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</si>
</sst>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17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0587607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1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0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0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0</v>
          </cell>
          <cell r="X63">
            <v>0</v>
          </cell>
          <cell r="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487175</v>
          </cell>
          <cell r="E12">
            <v>29138801.16</v>
          </cell>
          <cell r="F12">
            <v>183597</v>
          </cell>
          <cell r="G12">
            <v>26290622.810000002</v>
          </cell>
          <cell r="H12">
            <v>55429423.969999999</v>
          </cell>
          <cell r="I12">
            <v>8693</v>
          </cell>
          <cell r="J12">
            <v>913917.28</v>
          </cell>
          <cell r="K12">
            <v>31039</v>
          </cell>
          <cell r="L12">
            <v>3316079.11</v>
          </cell>
          <cell r="M12">
            <v>4229996.3899999997</v>
          </cell>
          <cell r="N12">
            <v>3</v>
          </cell>
          <cell r="O12">
            <v>300060</v>
          </cell>
          <cell r="P12">
            <v>3</v>
          </cell>
          <cell r="Q12">
            <v>300060</v>
          </cell>
          <cell r="R12">
            <v>600120</v>
          </cell>
          <cell r="S12">
            <v>710510</v>
          </cell>
          <cell r="T12">
            <v>60259540.359999999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30690660</v>
          </cell>
          <cell r="E15">
            <v>3577617293</v>
          </cell>
          <cell r="F15">
            <v>34571490</v>
          </cell>
          <cell r="G15">
            <v>3940344963.4000001</v>
          </cell>
          <cell r="H15">
            <v>7517962256.3999996</v>
          </cell>
          <cell r="I15">
            <v>24492</v>
          </cell>
          <cell r="J15">
            <v>2608690.1</v>
          </cell>
          <cell r="M15">
            <v>2608690.1</v>
          </cell>
          <cell r="R15">
            <v>0</v>
          </cell>
          <cell r="S15">
            <v>65286642</v>
          </cell>
          <cell r="T15">
            <v>7520570946.5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194347</v>
          </cell>
          <cell r="E17">
            <v>32227956.140000001</v>
          </cell>
          <cell r="F17">
            <v>80866</v>
          </cell>
          <cell r="G17">
            <v>14070735</v>
          </cell>
          <cell r="H17">
            <v>46298691.140000001</v>
          </cell>
          <cell r="M17">
            <v>0</v>
          </cell>
          <cell r="R17">
            <v>0</v>
          </cell>
          <cell r="S17">
            <v>275213</v>
          </cell>
          <cell r="T17">
            <v>46298691.140000001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75797</v>
          </cell>
          <cell r="E19">
            <v>28044890</v>
          </cell>
          <cell r="F19">
            <v>610134</v>
          </cell>
          <cell r="G19">
            <v>5182936373.1999998</v>
          </cell>
          <cell r="H19">
            <v>5210981263.1999998</v>
          </cell>
          <cell r="M19">
            <v>0</v>
          </cell>
          <cell r="R19">
            <v>0</v>
          </cell>
          <cell r="S19">
            <v>685931</v>
          </cell>
          <cell r="T19">
            <v>5210981263.1999998</v>
          </cell>
        </row>
        <row r="20">
          <cell r="B20" t="str">
            <v>BUMB</v>
          </cell>
          <cell r="C20" t="str">
            <v>Бумбат-Алтай ХХК</v>
          </cell>
          <cell r="D20">
            <v>1310697</v>
          </cell>
          <cell r="E20">
            <v>652820362.22000003</v>
          </cell>
          <cell r="F20">
            <v>8291676</v>
          </cell>
          <cell r="G20">
            <v>1061913725.01</v>
          </cell>
          <cell r="H20">
            <v>1714734087.23</v>
          </cell>
          <cell r="I20">
            <v>1401</v>
          </cell>
          <cell r="J20">
            <v>147105</v>
          </cell>
          <cell r="K20">
            <v>30205</v>
          </cell>
          <cell r="L20">
            <v>3222255.02</v>
          </cell>
          <cell r="M20">
            <v>3369360.02</v>
          </cell>
          <cell r="R20">
            <v>0</v>
          </cell>
          <cell r="S20">
            <v>9633979</v>
          </cell>
          <cell r="T20">
            <v>1718103447.25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31346758</v>
          </cell>
          <cell r="E21">
            <v>934386755.28999996</v>
          </cell>
          <cell r="F21">
            <v>15074678</v>
          </cell>
          <cell r="G21">
            <v>454243576.22000003</v>
          </cell>
          <cell r="H21">
            <v>1388630331.51</v>
          </cell>
          <cell r="M21">
            <v>0</v>
          </cell>
          <cell r="N21">
            <v>3294</v>
          </cell>
          <cell r="O21">
            <v>330563930</v>
          </cell>
          <cell r="P21">
            <v>3152</v>
          </cell>
          <cell r="Q21">
            <v>316221240</v>
          </cell>
          <cell r="R21">
            <v>646785170</v>
          </cell>
          <cell r="S21">
            <v>46427882</v>
          </cell>
          <cell r="T21">
            <v>2035415501.51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102006</v>
          </cell>
          <cell r="G23">
            <v>6531549.29</v>
          </cell>
          <cell r="H23">
            <v>6531549.29</v>
          </cell>
          <cell r="M23">
            <v>0</v>
          </cell>
          <cell r="R23">
            <v>0</v>
          </cell>
          <cell r="S23">
            <v>102006</v>
          </cell>
          <cell r="T23">
            <v>6531549.29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166</v>
          </cell>
          <cell r="G25">
            <v>166670.70000000001</v>
          </cell>
          <cell r="H25">
            <v>166670.70000000001</v>
          </cell>
          <cell r="M25">
            <v>0</v>
          </cell>
          <cell r="R25">
            <v>0</v>
          </cell>
          <cell r="S25">
            <v>166</v>
          </cell>
          <cell r="T25">
            <v>166670.70000000001</v>
          </cell>
        </row>
        <row r="26">
          <cell r="B26" t="str">
            <v>DOMI</v>
          </cell>
          <cell r="C26" t="str">
            <v>Домикс сек ҮЦК ХХК</v>
          </cell>
          <cell r="D26">
            <v>27356</v>
          </cell>
          <cell r="E26">
            <v>6106672.75</v>
          </cell>
          <cell r="F26">
            <v>710</v>
          </cell>
          <cell r="G26">
            <v>1199130</v>
          </cell>
          <cell r="H26">
            <v>7305802.75</v>
          </cell>
          <cell r="I26">
            <v>5</v>
          </cell>
          <cell r="J26">
            <v>550</v>
          </cell>
          <cell r="M26">
            <v>550</v>
          </cell>
          <cell r="R26">
            <v>0</v>
          </cell>
          <cell r="S26">
            <v>28071</v>
          </cell>
          <cell r="T26">
            <v>7306352.75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67810</v>
          </cell>
          <cell r="E30">
            <v>29796590</v>
          </cell>
          <cell r="F30">
            <v>0</v>
          </cell>
          <cell r="G30">
            <v>0</v>
          </cell>
          <cell r="H30">
            <v>29796590</v>
          </cell>
          <cell r="M30">
            <v>0</v>
          </cell>
          <cell r="R30">
            <v>0</v>
          </cell>
          <cell r="S30">
            <v>67810</v>
          </cell>
          <cell r="T30">
            <v>29796590</v>
          </cell>
        </row>
        <row r="31">
          <cell r="B31" t="str">
            <v>GAUL</v>
          </cell>
          <cell r="C31" t="str">
            <v>Гаүли ХХК</v>
          </cell>
          <cell r="D31">
            <v>389473</v>
          </cell>
          <cell r="E31">
            <v>27838875.32</v>
          </cell>
          <cell r="F31">
            <v>393596</v>
          </cell>
          <cell r="G31">
            <v>130058995.2</v>
          </cell>
          <cell r="H31">
            <v>157897870.52000001</v>
          </cell>
          <cell r="M31">
            <v>0</v>
          </cell>
          <cell r="R31">
            <v>0</v>
          </cell>
          <cell r="S31">
            <v>783069</v>
          </cell>
          <cell r="T31">
            <v>157897870.52000001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152560</v>
          </cell>
          <cell r="E32">
            <v>9264293.4399999995</v>
          </cell>
          <cell r="F32">
            <v>61063</v>
          </cell>
          <cell r="G32">
            <v>13270712.1</v>
          </cell>
          <cell r="H32">
            <v>22535005.539999999</v>
          </cell>
          <cell r="I32">
            <v>7448</v>
          </cell>
          <cell r="J32">
            <v>781484.48</v>
          </cell>
          <cell r="K32">
            <v>500</v>
          </cell>
          <cell r="L32">
            <v>55500</v>
          </cell>
          <cell r="M32">
            <v>836984.48</v>
          </cell>
          <cell r="R32">
            <v>0</v>
          </cell>
          <cell r="S32">
            <v>221571</v>
          </cell>
          <cell r="T32">
            <v>23371990.02</v>
          </cell>
        </row>
        <row r="33">
          <cell r="B33" t="str">
            <v>GDSC</v>
          </cell>
          <cell r="C33" t="str">
            <v>Гүүдсек ХХК</v>
          </cell>
          <cell r="D33">
            <v>6324796</v>
          </cell>
          <cell r="E33">
            <v>280097564.37</v>
          </cell>
          <cell r="F33">
            <v>24257</v>
          </cell>
          <cell r="G33">
            <v>2033493.14</v>
          </cell>
          <cell r="H33">
            <v>282131057.50999999</v>
          </cell>
          <cell r="M33">
            <v>0</v>
          </cell>
          <cell r="R33">
            <v>0</v>
          </cell>
          <cell r="S33">
            <v>6349053</v>
          </cell>
          <cell r="T33">
            <v>282131057.50999999</v>
          </cell>
        </row>
        <row r="34">
          <cell r="B34" t="str">
            <v>GLMT</v>
          </cell>
          <cell r="C34" t="str">
            <v>Голомт Капитал ХХК</v>
          </cell>
          <cell r="D34">
            <v>959132</v>
          </cell>
          <cell r="E34">
            <v>108259313.3</v>
          </cell>
          <cell r="F34">
            <v>584495</v>
          </cell>
          <cell r="G34">
            <v>135056123.06</v>
          </cell>
          <cell r="H34">
            <v>243315436.36000001</v>
          </cell>
          <cell r="M34">
            <v>0</v>
          </cell>
          <cell r="R34">
            <v>0</v>
          </cell>
          <cell r="S34">
            <v>1543627</v>
          </cell>
          <cell r="T34">
            <v>243315436.36000001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305</v>
          </cell>
          <cell r="E36">
            <v>230435</v>
          </cell>
          <cell r="F36">
            <v>5480</v>
          </cell>
          <cell r="G36">
            <v>1276064.78</v>
          </cell>
          <cell r="H36">
            <v>1506499.78</v>
          </cell>
          <cell r="M36">
            <v>0</v>
          </cell>
          <cell r="R36">
            <v>0</v>
          </cell>
          <cell r="S36">
            <v>5785</v>
          </cell>
          <cell r="T36">
            <v>1506499.78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6244</v>
          </cell>
          <cell r="E37">
            <v>18118267.25</v>
          </cell>
          <cell r="F37">
            <v>1623</v>
          </cell>
          <cell r="G37">
            <v>164472.86999999965</v>
          </cell>
          <cell r="H37">
            <v>18282740.120000001</v>
          </cell>
          <cell r="K37">
            <v>37667</v>
          </cell>
          <cell r="L37">
            <v>4028888.45</v>
          </cell>
          <cell r="M37">
            <v>4028888.45</v>
          </cell>
          <cell r="R37">
            <v>0</v>
          </cell>
          <cell r="S37">
            <v>45534</v>
          </cell>
          <cell r="T37">
            <v>22311628.57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1985</v>
          </cell>
          <cell r="E38">
            <v>424613.16</v>
          </cell>
          <cell r="F38">
            <v>0</v>
          </cell>
          <cell r="G38">
            <v>0</v>
          </cell>
          <cell r="H38">
            <v>424613.16</v>
          </cell>
          <cell r="M38">
            <v>0</v>
          </cell>
          <cell r="R38">
            <v>0</v>
          </cell>
          <cell r="S38">
            <v>1985</v>
          </cell>
          <cell r="T38">
            <v>424613.16</v>
          </cell>
        </row>
        <row r="39">
          <cell r="B39" t="str">
            <v>MERG</v>
          </cell>
          <cell r="C39" t="str">
            <v>Мэргэн санаа ХХК</v>
          </cell>
          <cell r="D39">
            <v>10258</v>
          </cell>
          <cell r="E39">
            <v>262880</v>
          </cell>
          <cell r="F39">
            <v>1000</v>
          </cell>
          <cell r="G39">
            <v>180198.8</v>
          </cell>
          <cell r="H39">
            <v>443078.8</v>
          </cell>
          <cell r="M39">
            <v>0</v>
          </cell>
          <cell r="R39">
            <v>0</v>
          </cell>
          <cell r="S39">
            <v>11258</v>
          </cell>
          <cell r="T39">
            <v>443078.8</v>
          </cell>
        </row>
        <row r="40">
          <cell r="B40" t="str">
            <v>MIBG</v>
          </cell>
          <cell r="C40" t="str">
            <v>Эм Ай Би Жи ХХК</v>
          </cell>
          <cell r="D40">
            <v>825</v>
          </cell>
          <cell r="E40">
            <v>604898.80000000005</v>
          </cell>
          <cell r="F40">
            <v>511</v>
          </cell>
          <cell r="G40">
            <v>245795</v>
          </cell>
          <cell r="H40">
            <v>850693.8</v>
          </cell>
          <cell r="M40">
            <v>0</v>
          </cell>
          <cell r="R40">
            <v>0</v>
          </cell>
          <cell r="S40">
            <v>1336</v>
          </cell>
          <cell r="T40">
            <v>850693.8</v>
          </cell>
        </row>
        <row r="41">
          <cell r="B41" t="str">
            <v>MICC</v>
          </cell>
          <cell r="C41" t="str">
            <v>Эм Ай Си Си ХХК</v>
          </cell>
          <cell r="D41">
            <v>760</v>
          </cell>
          <cell r="E41">
            <v>437000</v>
          </cell>
          <cell r="F41">
            <v>0</v>
          </cell>
          <cell r="G41">
            <v>0</v>
          </cell>
          <cell r="H41">
            <v>437000</v>
          </cell>
          <cell r="M41">
            <v>0</v>
          </cell>
          <cell r="R41">
            <v>0</v>
          </cell>
          <cell r="S41">
            <v>760</v>
          </cell>
          <cell r="T41">
            <v>437000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22849086</v>
          </cell>
          <cell r="E42">
            <v>3182718443.1300001</v>
          </cell>
          <cell r="F42">
            <v>17506872</v>
          </cell>
          <cell r="G42">
            <v>2062250660.79</v>
          </cell>
          <cell r="H42">
            <v>5244969103.9200001</v>
          </cell>
          <cell r="I42">
            <v>350807</v>
          </cell>
          <cell r="J42">
            <v>37195097.670000002</v>
          </cell>
          <cell r="K42">
            <v>322852</v>
          </cell>
          <cell r="L42">
            <v>33982716.920000002</v>
          </cell>
          <cell r="M42">
            <v>71177814.590000004</v>
          </cell>
          <cell r="R42">
            <v>0</v>
          </cell>
          <cell r="S42">
            <v>41029617</v>
          </cell>
          <cell r="T42">
            <v>5316146918.5100002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61393</v>
          </cell>
          <cell r="E45">
            <v>2020178.5</v>
          </cell>
          <cell r="F45">
            <v>16437</v>
          </cell>
          <cell r="G45">
            <v>1640581.83</v>
          </cell>
          <cell r="H45">
            <v>3660760.33</v>
          </cell>
          <cell r="M45">
            <v>0</v>
          </cell>
          <cell r="R45">
            <v>0</v>
          </cell>
          <cell r="S45">
            <v>77830</v>
          </cell>
          <cell r="T45">
            <v>3660760.33</v>
          </cell>
        </row>
        <row r="46">
          <cell r="B46" t="str">
            <v>MSEC</v>
          </cell>
          <cell r="C46" t="str">
            <v>Монсек ХХК</v>
          </cell>
          <cell r="D46">
            <v>97681</v>
          </cell>
          <cell r="E46">
            <v>15735654.810000001</v>
          </cell>
          <cell r="F46">
            <v>90570</v>
          </cell>
          <cell r="G46">
            <v>21272025.879999999</v>
          </cell>
          <cell r="H46">
            <v>37007680.689999998</v>
          </cell>
          <cell r="I46">
            <v>1000</v>
          </cell>
          <cell r="J46">
            <v>104510</v>
          </cell>
          <cell r="M46">
            <v>104510</v>
          </cell>
          <cell r="R46">
            <v>0</v>
          </cell>
          <cell r="S46">
            <v>189251</v>
          </cell>
          <cell r="T46">
            <v>37112190.689999998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48713</v>
          </cell>
          <cell r="E47">
            <v>6584677.6500000004</v>
          </cell>
          <cell r="F47">
            <v>105144</v>
          </cell>
          <cell r="G47">
            <v>11260985</v>
          </cell>
          <cell r="H47">
            <v>17845662.649999999</v>
          </cell>
          <cell r="I47">
            <v>30978</v>
          </cell>
          <cell r="J47">
            <v>3237201</v>
          </cell>
          <cell r="M47">
            <v>3237201</v>
          </cell>
          <cell r="R47">
            <v>0</v>
          </cell>
          <cell r="S47">
            <v>184835</v>
          </cell>
          <cell r="T47">
            <v>21082863.649999999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3258</v>
          </cell>
          <cell r="E48">
            <v>737975.57</v>
          </cell>
          <cell r="F48">
            <v>366</v>
          </cell>
          <cell r="G48">
            <v>212280</v>
          </cell>
          <cell r="H48">
            <v>950255.57</v>
          </cell>
          <cell r="M48">
            <v>0</v>
          </cell>
          <cell r="R48">
            <v>0</v>
          </cell>
          <cell r="S48">
            <v>3624</v>
          </cell>
          <cell r="T48">
            <v>950255.57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17442979</v>
          </cell>
          <cell r="G49">
            <v>525640860.63999999</v>
          </cell>
          <cell r="H49">
            <v>525640860.63999999</v>
          </cell>
          <cell r="M49">
            <v>0</v>
          </cell>
          <cell r="N49">
            <v>4</v>
          </cell>
          <cell r="O49">
            <v>404040</v>
          </cell>
          <cell r="P49">
            <v>146</v>
          </cell>
          <cell r="Q49">
            <v>14746730</v>
          </cell>
          <cell r="R49">
            <v>15150770</v>
          </cell>
          <cell r="S49">
            <v>17443129</v>
          </cell>
          <cell r="T49">
            <v>540791630.63999999</v>
          </cell>
        </row>
        <row r="50">
          <cell r="B50" t="str">
            <v>SANR</v>
          </cell>
          <cell r="C50" t="str">
            <v>Санар ХХК</v>
          </cell>
          <cell r="D50">
            <v>8700</v>
          </cell>
          <cell r="E50">
            <v>2241224.6</v>
          </cell>
          <cell r="F50">
            <v>9260</v>
          </cell>
          <cell r="G50">
            <v>2637820</v>
          </cell>
          <cell r="H50">
            <v>4879044.5999999996</v>
          </cell>
          <cell r="M50">
            <v>0</v>
          </cell>
          <cell r="R50">
            <v>0</v>
          </cell>
          <cell r="S50">
            <v>17960</v>
          </cell>
          <cell r="T50">
            <v>4879044.5999999996</v>
          </cell>
        </row>
        <row r="51">
          <cell r="B51" t="str">
            <v>SECP</v>
          </cell>
          <cell r="C51" t="str">
            <v>СИКАП</v>
          </cell>
          <cell r="D51">
            <v>0</v>
          </cell>
          <cell r="E51">
            <v>0</v>
          </cell>
          <cell r="F51">
            <v>47754</v>
          </cell>
          <cell r="G51">
            <v>911119</v>
          </cell>
          <cell r="H51">
            <v>911119</v>
          </cell>
          <cell r="M51">
            <v>0</v>
          </cell>
          <cell r="R51">
            <v>0</v>
          </cell>
          <cell r="S51">
            <v>47754</v>
          </cell>
          <cell r="T51">
            <v>911119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67500</v>
          </cell>
          <cell r="G52">
            <v>29695000</v>
          </cell>
          <cell r="H52">
            <v>29695000</v>
          </cell>
          <cell r="M52">
            <v>0</v>
          </cell>
          <cell r="R52">
            <v>0</v>
          </cell>
          <cell r="S52">
            <v>67500</v>
          </cell>
          <cell r="T52">
            <v>29695000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731133</v>
          </cell>
          <cell r="E54">
            <v>63584595.200000003</v>
          </cell>
          <cell r="F54">
            <v>865249</v>
          </cell>
          <cell r="G54">
            <v>138195439.07999998</v>
          </cell>
          <cell r="H54">
            <v>201780034.27999997</v>
          </cell>
          <cell r="I54">
            <v>3498</v>
          </cell>
          <cell r="J54">
            <v>368838.22</v>
          </cell>
          <cell r="K54">
            <v>27365</v>
          </cell>
          <cell r="L54">
            <v>2956781.9</v>
          </cell>
          <cell r="M54">
            <v>3325620.12</v>
          </cell>
          <cell r="R54">
            <v>0</v>
          </cell>
          <cell r="S54">
            <v>1627245</v>
          </cell>
          <cell r="T54">
            <v>205105654.39999998</v>
          </cell>
        </row>
        <row r="55">
          <cell r="B55" t="str">
            <v>TABO</v>
          </cell>
          <cell r="C55" t="str">
            <v>Таван богд ХХК</v>
          </cell>
          <cell r="D55">
            <v>0</v>
          </cell>
          <cell r="E55">
            <v>0</v>
          </cell>
          <cell r="F55">
            <v>10</v>
          </cell>
          <cell r="G55">
            <v>601000</v>
          </cell>
          <cell r="H55">
            <v>601000</v>
          </cell>
          <cell r="M55">
            <v>0</v>
          </cell>
          <cell r="R55">
            <v>0</v>
          </cell>
          <cell r="S55">
            <v>10</v>
          </cell>
          <cell r="T55">
            <v>601000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674</v>
          </cell>
          <cell r="E56">
            <v>609330</v>
          </cell>
          <cell r="F56">
            <v>106702</v>
          </cell>
          <cell r="G56">
            <v>14911923</v>
          </cell>
          <cell r="H56">
            <v>15521253</v>
          </cell>
          <cell r="M56">
            <v>0</v>
          </cell>
          <cell r="R56">
            <v>0</v>
          </cell>
          <cell r="S56">
            <v>107376</v>
          </cell>
          <cell r="T56">
            <v>15521253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2385989</v>
          </cell>
          <cell r="E57">
            <v>5173535632.4200001</v>
          </cell>
          <cell r="F57">
            <v>2357930</v>
          </cell>
          <cell r="G57">
            <v>193699720.33000001</v>
          </cell>
          <cell r="H57">
            <v>5367235352.75</v>
          </cell>
          <cell r="I57">
            <v>20493</v>
          </cell>
          <cell r="J57">
            <v>2156218.9</v>
          </cell>
          <cell r="K57">
            <v>5130</v>
          </cell>
          <cell r="L57">
            <v>576175</v>
          </cell>
          <cell r="M57">
            <v>2732393.9</v>
          </cell>
          <cell r="R57">
            <v>0</v>
          </cell>
          <cell r="S57">
            <v>4769542</v>
          </cell>
          <cell r="T57">
            <v>5369967746.6499996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13294</v>
          </cell>
          <cell r="E58">
            <v>1618748.19</v>
          </cell>
          <cell r="F58">
            <v>3655</v>
          </cell>
          <cell r="G58">
            <v>2566568</v>
          </cell>
          <cell r="H58">
            <v>4185316.19</v>
          </cell>
          <cell r="I58">
            <v>20</v>
          </cell>
          <cell r="J58">
            <v>2103</v>
          </cell>
          <cell r="M58">
            <v>2103</v>
          </cell>
          <cell r="R58">
            <v>0</v>
          </cell>
          <cell r="S58">
            <v>16969</v>
          </cell>
          <cell r="T58">
            <v>4187419.19</v>
          </cell>
        </row>
        <row r="59">
          <cell r="B59" t="str">
            <v>TTOL</v>
          </cell>
          <cell r="C59" t="str">
            <v>Апекс Капитал ҮЦК</v>
          </cell>
          <cell r="D59">
            <v>1576841</v>
          </cell>
          <cell r="E59">
            <v>99396420.799999997</v>
          </cell>
          <cell r="F59">
            <v>1129850</v>
          </cell>
          <cell r="G59">
            <v>289120559.83999997</v>
          </cell>
          <cell r="H59">
            <v>388516980.63999999</v>
          </cell>
          <cell r="I59">
            <v>12041</v>
          </cell>
          <cell r="J59">
            <v>1266650.93</v>
          </cell>
          <cell r="K59">
            <v>6118</v>
          </cell>
          <cell r="L59">
            <v>643970.18000000005</v>
          </cell>
          <cell r="M59">
            <v>1910621.1099999999</v>
          </cell>
          <cell r="R59">
            <v>0</v>
          </cell>
          <cell r="S59">
            <v>2724850</v>
          </cell>
          <cell r="T59">
            <v>390427601.75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1969</v>
          </cell>
          <cell r="G60">
            <v>2906941</v>
          </cell>
          <cell r="H60">
            <v>2906941</v>
          </cell>
          <cell r="M60">
            <v>0</v>
          </cell>
          <cell r="R60">
            <v>0</v>
          </cell>
          <cell r="S60">
            <v>1969</v>
          </cell>
          <cell r="T60">
            <v>2906941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M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48348</v>
          </cell>
          <cell r="E62">
            <v>8704660</v>
          </cell>
          <cell r="F62">
            <v>132453</v>
          </cell>
          <cell r="G62">
            <v>25658317.100000001</v>
          </cell>
          <cell r="H62">
            <v>34362977.100000001</v>
          </cell>
          <cell r="M62">
            <v>0</v>
          </cell>
          <cell r="R62">
            <v>0</v>
          </cell>
          <cell r="S62">
            <v>180801</v>
          </cell>
          <cell r="T62">
            <v>34362977.100000001</v>
          </cell>
        </row>
        <row r="63">
          <cell r="B63" t="str">
            <v>нийт</v>
          </cell>
          <cell r="D63">
            <v>99872048</v>
          </cell>
          <cell r="E63">
            <v>14293165002.069998</v>
          </cell>
          <cell r="F63">
            <v>99872048</v>
          </cell>
          <cell r="G63">
            <v>14293165002.070002</v>
          </cell>
          <cell r="H63">
            <v>28586330004.139999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1731930518.6500001</v>
          </cell>
          <cell r="H16">
            <v>0</v>
          </cell>
          <cell r="I16">
            <v>1800000</v>
          </cell>
          <cell r="J16">
            <v>79775046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1813505564.6500001</v>
          </cell>
          <cell r="P16">
            <v>26247670109.669998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311669776.15000004</v>
          </cell>
          <cell r="H17">
            <v>0</v>
          </cell>
          <cell r="I17">
            <v>0</v>
          </cell>
          <cell r="J17">
            <v>385000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312054776.15000004</v>
          </cell>
          <cell r="P17">
            <v>25134765376.810001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7370652.3500000015</v>
          </cell>
          <cell r="H18">
            <v>0</v>
          </cell>
          <cell r="I18">
            <v>0</v>
          </cell>
          <cell r="J18">
            <v>20738730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28109382.350000001</v>
          </cell>
          <cell r="P18">
            <v>11439314131.280001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/>
          <cell r="G19">
            <v>51509707.319999993</v>
          </cell>
          <cell r="H19">
            <v>0</v>
          </cell>
          <cell r="I19">
            <v>18750000</v>
          </cell>
          <cell r="J19">
            <v>2005488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72265195.319999993</v>
          </cell>
          <cell r="P19">
            <v>8884188207.5300007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29804287.649999999</v>
          </cell>
          <cell r="H20">
            <v>0</v>
          </cell>
          <cell r="I20">
            <v>37250000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67054287.649999999</v>
          </cell>
          <cell r="P20">
            <v>5854276784.7099991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342139070.76999998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342139070.76999998</v>
          </cell>
          <cell r="P21">
            <v>4618565890.6800003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104942433.39</v>
          </cell>
          <cell r="H22">
            <v>0</v>
          </cell>
          <cell r="I22">
            <v>0</v>
          </cell>
          <cell r="J22">
            <v>1609829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106552262.39</v>
          </cell>
          <cell r="P22">
            <v>3304426986.8799996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2221931463.1999998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F24"/>
          <cell r="G24">
            <v>81894834.920000017</v>
          </cell>
          <cell r="H24">
            <v>0</v>
          </cell>
          <cell r="I24">
            <v>0</v>
          </cell>
          <cell r="J24">
            <v>494517.3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82389352.220000014</v>
          </cell>
          <cell r="P24">
            <v>2127939393.3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/>
          <cell r="F25"/>
          <cell r="G25">
            <v>332094319.54000002</v>
          </cell>
          <cell r="H25">
            <v>0</v>
          </cell>
          <cell r="I25">
            <v>0</v>
          </cell>
          <cell r="J25">
            <v>5222725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337317044.54000002</v>
          </cell>
          <cell r="P25">
            <v>1890061802.1899998</v>
          </cell>
        </row>
        <row r="26">
          <cell r="B26" t="str">
            <v>MSEC</v>
          </cell>
          <cell r="C26" t="str">
            <v>"МОНСЕК ҮЦК" ХХК</v>
          </cell>
          <cell r="D26" t="str">
            <v>●</v>
          </cell>
          <cell r="E26"/>
          <cell r="F26"/>
          <cell r="G26">
            <v>25976848.369999997</v>
          </cell>
          <cell r="H26">
            <v>0</v>
          </cell>
          <cell r="I26">
            <v>0</v>
          </cell>
          <cell r="J26">
            <v>1114500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27091348.369999997</v>
          </cell>
          <cell r="P26">
            <v>1530613464.0599997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 t="str">
            <v>●</v>
          </cell>
          <cell r="G27">
            <v>261495583.22</v>
          </cell>
          <cell r="H27">
            <v>0</v>
          </cell>
          <cell r="I27">
            <v>0</v>
          </cell>
          <cell r="J27">
            <v>2553154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264048737.22</v>
          </cell>
          <cell r="P27">
            <v>1163951661.3400002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F28"/>
          <cell r="G28">
            <v>24976809.740000002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24976809.740000002</v>
          </cell>
          <cell r="P28">
            <v>1121739060.6700001</v>
          </cell>
        </row>
        <row r="29">
          <cell r="B29" t="str">
            <v>RISM</v>
          </cell>
          <cell r="C29" t="str">
            <v>"РАЙНОС ИНВЕСТМЕНТ ҮЦК" ХХК</v>
          </cell>
          <cell r="D29" t="str">
            <v>●</v>
          </cell>
          <cell r="E29"/>
          <cell r="F29" t="str">
            <v>●</v>
          </cell>
          <cell r="G29">
            <v>7203441.5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7203441.5</v>
          </cell>
          <cell r="P29">
            <v>851890880.73000002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277201977.95000005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277201977.95000005</v>
          </cell>
          <cell r="P30">
            <v>767579421.03999996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E31"/>
          <cell r="F31" t="str">
            <v>●</v>
          </cell>
          <cell r="G31">
            <v>39225748.119999997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39225748.119999997</v>
          </cell>
          <cell r="P31">
            <v>621295399.8599999</v>
          </cell>
        </row>
        <row r="32">
          <cell r="B32" t="str">
            <v>ARGB</v>
          </cell>
          <cell r="C32" t="str">
            <v>"АРГАЙ БЭСТ ҮЦК" ХХК</v>
          </cell>
          <cell r="D32" t="str">
            <v>●</v>
          </cell>
          <cell r="E32"/>
          <cell r="F32"/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500262905.69999999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/>
          <cell r="F33"/>
          <cell r="G33">
            <v>7193086.7000000002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7193086.7000000002</v>
          </cell>
          <cell r="P33">
            <v>302117025.89999998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E34"/>
          <cell r="F34"/>
          <cell r="G34">
            <v>10038941.470000001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10038941.470000001</v>
          </cell>
          <cell r="P34">
            <v>249183653.72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E35"/>
          <cell r="F35"/>
          <cell r="G35">
            <v>7744225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7744225</v>
          </cell>
          <cell r="P35">
            <v>239799242.80000001</v>
          </cell>
        </row>
        <row r="36">
          <cell r="B36" t="str">
            <v>ALTN</v>
          </cell>
          <cell r="C36" t="str">
            <v>"АЛТАН ХОРОМСОГ ҮЦК" ХХК</v>
          </cell>
          <cell r="D36" t="str">
            <v>●</v>
          </cell>
          <cell r="E36"/>
          <cell r="F36"/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217513089</v>
          </cell>
        </row>
        <row r="37">
          <cell r="B37" t="str">
            <v>SGC</v>
          </cell>
          <cell r="C37" t="str">
            <v>"ЭС ЖИ КАПИТАЛ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199001068.44000003</v>
          </cell>
        </row>
        <row r="38">
          <cell r="B38" t="str">
            <v>BLMB</v>
          </cell>
          <cell r="C38" t="str">
            <v xml:space="preserve">"БЛҮМСБЮРИ СЕКЮРИТИЕС ҮЦК" ХХК </v>
          </cell>
          <cell r="D38" t="str">
            <v>●</v>
          </cell>
          <cell r="E38"/>
          <cell r="F38"/>
          <cell r="G38">
            <v>7972007.9500000002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7972007.9500000002</v>
          </cell>
          <cell r="P38">
            <v>183480530.47</v>
          </cell>
        </row>
        <row r="39">
          <cell r="B39" t="str">
            <v>SECP</v>
          </cell>
          <cell r="C39" t="str">
            <v>"СИКАП  ҮЦК" ХХК</v>
          </cell>
          <cell r="D39" t="str">
            <v>●</v>
          </cell>
          <cell r="E39" t="str">
            <v>●</v>
          </cell>
          <cell r="F39"/>
          <cell r="G39">
            <v>1992212.1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1992212.1</v>
          </cell>
          <cell r="P39">
            <v>175382566.47000003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F40"/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153684488.73000002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E41"/>
          <cell r="F41"/>
          <cell r="G41">
            <v>138890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138890</v>
          </cell>
          <cell r="P41">
            <v>144778875.59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E42"/>
          <cell r="F42"/>
          <cell r="G42">
            <v>1444103.6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1444103.6</v>
          </cell>
          <cell r="P42">
            <v>126537453.16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E43"/>
          <cell r="F43"/>
          <cell r="G43">
            <v>8449143.2200000007</v>
          </cell>
          <cell r="H43">
            <v>0</v>
          </cell>
          <cell r="I43">
            <v>0</v>
          </cell>
          <cell r="J43">
            <v>475965.5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8925108.7200000007</v>
          </cell>
          <cell r="P43">
            <v>121254515.14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E44"/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107616739.59999999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E45"/>
          <cell r="F45"/>
          <cell r="G45">
            <v>769637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769637</v>
          </cell>
          <cell r="P45">
            <v>94673456.209999993</v>
          </cell>
        </row>
        <row r="46">
          <cell r="B46" t="str">
            <v>NSEC</v>
          </cell>
          <cell r="C46" t="str">
            <v>"НЭЙШНЛ СЕКЮРИТИС ҮЦК"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19133569.759999998</v>
          </cell>
          <cell r="H46">
            <v>0</v>
          </cell>
          <cell r="I46">
            <v>0</v>
          </cell>
          <cell r="J46">
            <v>53088.6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19186658.359999999</v>
          </cell>
          <cell r="P46">
            <v>94324833.290000007</v>
          </cell>
        </row>
        <row r="47">
          <cell r="B47" t="str">
            <v>GATR</v>
          </cell>
          <cell r="C47" t="str">
            <v>"ГАЦУУРТ ТРЕЙД ҮЦК" ХХК</v>
          </cell>
          <cell r="D47" t="str">
            <v>●</v>
          </cell>
          <cell r="E47"/>
          <cell r="F47"/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84851674</v>
          </cell>
        </row>
        <row r="48">
          <cell r="B48" t="str">
            <v>MIBG</v>
          </cell>
          <cell r="C48" t="str">
            <v>"ЭМ АЙ БИ ЖИ ХХК ҮЦК"</v>
          </cell>
          <cell r="D48" t="str">
            <v>●</v>
          </cell>
          <cell r="E48"/>
          <cell r="F48"/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76016320.170000002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E49"/>
          <cell r="F49"/>
          <cell r="G49">
            <v>1137764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1137764</v>
          </cell>
          <cell r="P49">
            <v>61477794.049999997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E50"/>
          <cell r="F50"/>
          <cell r="G50">
            <v>3598495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/>
          <cell r="M50">
            <v>0</v>
          </cell>
          <cell r="N50">
            <v>0</v>
          </cell>
          <cell r="O50">
            <v>3598495</v>
          </cell>
          <cell r="P50">
            <v>54112176.550000004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E51"/>
          <cell r="F51" t="str">
            <v>●</v>
          </cell>
          <cell r="G51">
            <v>340269.92</v>
          </cell>
          <cell r="H51">
            <v>0</v>
          </cell>
          <cell r="I51">
            <v>0</v>
          </cell>
          <cell r="J51">
            <v>105000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445269.92</v>
          </cell>
          <cell r="P51">
            <v>52541746.890000001</v>
          </cell>
        </row>
        <row r="52">
          <cell r="B52" t="str">
            <v>MONG</v>
          </cell>
          <cell r="C52" t="str">
            <v>"МОНГОЛ СЕКЮРИТИЕС ҮЦК" ХК</v>
          </cell>
          <cell r="D52" t="str">
            <v>●</v>
          </cell>
          <cell r="E52"/>
          <cell r="F52"/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52295725.439999998</v>
          </cell>
        </row>
        <row r="53">
          <cell r="B53" t="str">
            <v>BATS</v>
          </cell>
          <cell r="C53" t="str">
            <v>"БАТС ҮЦК" ХХК</v>
          </cell>
          <cell r="D53" t="str">
            <v>●</v>
          </cell>
          <cell r="E53"/>
          <cell r="F53"/>
          <cell r="G53">
            <v>3350622.17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3350622.17</v>
          </cell>
          <cell r="P53">
            <v>41524580.469999999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/>
          <cell r="F54"/>
          <cell r="G54">
            <v>1240463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1240463</v>
          </cell>
          <cell r="P54">
            <v>41328397.170000002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E55"/>
          <cell r="F55"/>
          <cell r="G55">
            <v>1263935.8799999999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1263935.8799999999</v>
          </cell>
          <cell r="P55">
            <v>36392111.690000005</v>
          </cell>
        </row>
        <row r="56">
          <cell r="B56" t="str">
            <v>BULG</v>
          </cell>
          <cell r="C56" t="str">
            <v>"БУЛГАН БРОКЕР ҮЦК" ХХК</v>
          </cell>
          <cell r="D56" t="str">
            <v>●</v>
          </cell>
          <cell r="E56"/>
          <cell r="F56"/>
          <cell r="G56">
            <v>516250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516250</v>
          </cell>
          <cell r="P56">
            <v>32137160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E57"/>
          <cell r="F57"/>
          <cell r="G57">
            <v>236888.2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236888.2</v>
          </cell>
          <cell r="P57">
            <v>27482981.289999999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18045295.719999999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15852696.5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F60"/>
          <cell r="G60">
            <v>96376.85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96376.85</v>
          </cell>
          <cell r="P60">
            <v>10650501.67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7376714.5199999996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/>
          <cell r="M62">
            <v>0</v>
          </cell>
          <cell r="N62">
            <v>0</v>
          </cell>
          <cell r="O62">
            <v>0</v>
          </cell>
          <cell r="P62">
            <v>5011965.2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200507.9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95030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/>
          <cell r="F69"/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O9" zoomScale="70" zoomScaleNormal="70" zoomScaleSheetLayoutView="70" zoomScalePageLayoutView="70" workbookViewId="0">
      <selection activeCell="C28" sqref="C28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1.7109375" style="2" bestFit="1" customWidth="1"/>
    <col min="8" max="8" width="10" style="3" customWidth="1"/>
    <col min="9" max="10" width="18" style="3" customWidth="1"/>
    <col min="11" max="11" width="20.7109375" style="1" customWidth="1"/>
    <col min="12" max="12" width="10.140625" style="1" customWidth="1"/>
    <col min="13" max="13" width="20.42578125" style="1" customWidth="1"/>
    <col min="14" max="14" width="20.28515625" style="1" customWidth="1"/>
    <col min="15" max="15" width="22.28515625" style="1" customWidth="1"/>
    <col min="16" max="16" width="22.7109375" style="1" customWidth="1"/>
    <col min="17" max="17" width="15.85546875" style="1" customWidth="1"/>
    <col min="18" max="18" width="24.42578125" style="1" customWidth="1"/>
    <col min="19" max="19" width="22.28515625" style="4" bestFit="1" customWidth="1"/>
    <col min="20" max="259" width="9.140625" style="1"/>
    <col min="260" max="260" width="4.28515625" style="1" customWidth="1"/>
    <col min="261" max="261" width="9.85546875" style="1" customWidth="1"/>
    <col min="262" max="262" width="55.42578125" style="1" bestFit="1" customWidth="1"/>
    <col min="263" max="263" width="12.85546875" style="1" customWidth="1"/>
    <col min="264" max="264" width="14.85546875" style="1" customWidth="1"/>
    <col min="265" max="265" width="14.28515625" style="1" customWidth="1"/>
    <col min="266" max="266" width="20.7109375" style="1" customWidth="1"/>
    <col min="267" max="267" width="21" style="1" customWidth="1"/>
    <col min="268" max="269" width="21.28515625" style="1" customWidth="1"/>
    <col min="270" max="271" width="22.42578125" style="1" bestFit="1" customWidth="1"/>
    <col min="272" max="272" width="22.28515625" style="1" bestFit="1" customWidth="1"/>
    <col min="273" max="273" width="16.7109375" style="1" customWidth="1"/>
    <col min="274" max="274" width="21.42578125" style="1" bestFit="1" customWidth="1"/>
    <col min="275" max="275" width="22.28515625" style="1" bestFit="1" customWidth="1"/>
    <col min="276" max="515" width="9.140625" style="1"/>
    <col min="516" max="516" width="4.28515625" style="1" customWidth="1"/>
    <col min="517" max="517" width="9.85546875" style="1" customWidth="1"/>
    <col min="518" max="518" width="55.42578125" style="1" bestFit="1" customWidth="1"/>
    <col min="519" max="519" width="12.85546875" style="1" customWidth="1"/>
    <col min="520" max="520" width="14.85546875" style="1" customWidth="1"/>
    <col min="521" max="521" width="14.28515625" style="1" customWidth="1"/>
    <col min="522" max="522" width="20.7109375" style="1" customWidth="1"/>
    <col min="523" max="523" width="21" style="1" customWidth="1"/>
    <col min="524" max="525" width="21.28515625" style="1" customWidth="1"/>
    <col min="526" max="527" width="22.42578125" style="1" bestFit="1" customWidth="1"/>
    <col min="528" max="528" width="22.28515625" style="1" bestFit="1" customWidth="1"/>
    <col min="529" max="529" width="16.7109375" style="1" customWidth="1"/>
    <col min="530" max="530" width="21.42578125" style="1" bestFit="1" customWidth="1"/>
    <col min="531" max="531" width="22.28515625" style="1" bestFit="1" customWidth="1"/>
    <col min="532" max="771" width="9.140625" style="1"/>
    <col min="772" max="772" width="4.28515625" style="1" customWidth="1"/>
    <col min="773" max="773" width="9.85546875" style="1" customWidth="1"/>
    <col min="774" max="774" width="55.42578125" style="1" bestFit="1" customWidth="1"/>
    <col min="775" max="775" width="12.85546875" style="1" customWidth="1"/>
    <col min="776" max="776" width="14.85546875" style="1" customWidth="1"/>
    <col min="777" max="777" width="14.28515625" style="1" customWidth="1"/>
    <col min="778" max="778" width="20.7109375" style="1" customWidth="1"/>
    <col min="779" max="779" width="21" style="1" customWidth="1"/>
    <col min="780" max="781" width="21.28515625" style="1" customWidth="1"/>
    <col min="782" max="783" width="22.42578125" style="1" bestFit="1" customWidth="1"/>
    <col min="784" max="784" width="22.28515625" style="1" bestFit="1" customWidth="1"/>
    <col min="785" max="785" width="16.7109375" style="1" customWidth="1"/>
    <col min="786" max="786" width="21.42578125" style="1" bestFit="1" customWidth="1"/>
    <col min="787" max="787" width="22.28515625" style="1" bestFit="1" customWidth="1"/>
    <col min="788" max="1027" width="9.140625" style="1"/>
    <col min="1028" max="1028" width="4.28515625" style="1" customWidth="1"/>
    <col min="1029" max="1029" width="9.85546875" style="1" customWidth="1"/>
    <col min="1030" max="1030" width="55.42578125" style="1" bestFit="1" customWidth="1"/>
    <col min="1031" max="1031" width="12.85546875" style="1" customWidth="1"/>
    <col min="1032" max="1032" width="14.85546875" style="1" customWidth="1"/>
    <col min="1033" max="1033" width="14.28515625" style="1" customWidth="1"/>
    <col min="1034" max="1034" width="20.7109375" style="1" customWidth="1"/>
    <col min="1035" max="1035" width="21" style="1" customWidth="1"/>
    <col min="1036" max="1037" width="21.28515625" style="1" customWidth="1"/>
    <col min="1038" max="1039" width="22.42578125" style="1" bestFit="1" customWidth="1"/>
    <col min="1040" max="1040" width="22.28515625" style="1" bestFit="1" customWidth="1"/>
    <col min="1041" max="1041" width="16.7109375" style="1" customWidth="1"/>
    <col min="1042" max="1042" width="21.42578125" style="1" bestFit="1" customWidth="1"/>
    <col min="1043" max="1043" width="22.28515625" style="1" bestFit="1" customWidth="1"/>
    <col min="1044" max="1283" width="9.140625" style="1"/>
    <col min="1284" max="1284" width="4.28515625" style="1" customWidth="1"/>
    <col min="1285" max="1285" width="9.85546875" style="1" customWidth="1"/>
    <col min="1286" max="1286" width="55.42578125" style="1" bestFit="1" customWidth="1"/>
    <col min="1287" max="1287" width="12.85546875" style="1" customWidth="1"/>
    <col min="1288" max="1288" width="14.85546875" style="1" customWidth="1"/>
    <col min="1289" max="1289" width="14.28515625" style="1" customWidth="1"/>
    <col min="1290" max="1290" width="20.7109375" style="1" customWidth="1"/>
    <col min="1291" max="1291" width="21" style="1" customWidth="1"/>
    <col min="1292" max="1293" width="21.28515625" style="1" customWidth="1"/>
    <col min="1294" max="1295" width="22.42578125" style="1" bestFit="1" customWidth="1"/>
    <col min="1296" max="1296" width="22.28515625" style="1" bestFit="1" customWidth="1"/>
    <col min="1297" max="1297" width="16.7109375" style="1" customWidth="1"/>
    <col min="1298" max="1298" width="21.42578125" style="1" bestFit="1" customWidth="1"/>
    <col min="1299" max="1299" width="22.28515625" style="1" bestFit="1" customWidth="1"/>
    <col min="1300" max="1539" width="9.140625" style="1"/>
    <col min="1540" max="1540" width="4.28515625" style="1" customWidth="1"/>
    <col min="1541" max="1541" width="9.85546875" style="1" customWidth="1"/>
    <col min="1542" max="1542" width="55.42578125" style="1" bestFit="1" customWidth="1"/>
    <col min="1543" max="1543" width="12.85546875" style="1" customWidth="1"/>
    <col min="1544" max="1544" width="14.85546875" style="1" customWidth="1"/>
    <col min="1545" max="1545" width="14.28515625" style="1" customWidth="1"/>
    <col min="1546" max="1546" width="20.7109375" style="1" customWidth="1"/>
    <col min="1547" max="1547" width="21" style="1" customWidth="1"/>
    <col min="1548" max="1549" width="21.28515625" style="1" customWidth="1"/>
    <col min="1550" max="1551" width="22.42578125" style="1" bestFit="1" customWidth="1"/>
    <col min="1552" max="1552" width="22.28515625" style="1" bestFit="1" customWidth="1"/>
    <col min="1553" max="1553" width="16.7109375" style="1" customWidth="1"/>
    <col min="1554" max="1554" width="21.42578125" style="1" bestFit="1" customWidth="1"/>
    <col min="1555" max="1555" width="22.28515625" style="1" bestFit="1" customWidth="1"/>
    <col min="1556" max="1795" width="9.140625" style="1"/>
    <col min="1796" max="1796" width="4.28515625" style="1" customWidth="1"/>
    <col min="1797" max="1797" width="9.85546875" style="1" customWidth="1"/>
    <col min="1798" max="1798" width="55.42578125" style="1" bestFit="1" customWidth="1"/>
    <col min="1799" max="1799" width="12.85546875" style="1" customWidth="1"/>
    <col min="1800" max="1800" width="14.85546875" style="1" customWidth="1"/>
    <col min="1801" max="1801" width="14.28515625" style="1" customWidth="1"/>
    <col min="1802" max="1802" width="20.7109375" style="1" customWidth="1"/>
    <col min="1803" max="1803" width="21" style="1" customWidth="1"/>
    <col min="1804" max="1805" width="21.28515625" style="1" customWidth="1"/>
    <col min="1806" max="1807" width="22.42578125" style="1" bestFit="1" customWidth="1"/>
    <col min="1808" max="1808" width="22.28515625" style="1" bestFit="1" customWidth="1"/>
    <col min="1809" max="1809" width="16.7109375" style="1" customWidth="1"/>
    <col min="1810" max="1810" width="21.42578125" style="1" bestFit="1" customWidth="1"/>
    <col min="1811" max="1811" width="22.28515625" style="1" bestFit="1" customWidth="1"/>
    <col min="1812" max="2051" width="9.140625" style="1"/>
    <col min="2052" max="2052" width="4.28515625" style="1" customWidth="1"/>
    <col min="2053" max="2053" width="9.85546875" style="1" customWidth="1"/>
    <col min="2054" max="2054" width="55.42578125" style="1" bestFit="1" customWidth="1"/>
    <col min="2055" max="2055" width="12.85546875" style="1" customWidth="1"/>
    <col min="2056" max="2056" width="14.85546875" style="1" customWidth="1"/>
    <col min="2057" max="2057" width="14.28515625" style="1" customWidth="1"/>
    <col min="2058" max="2058" width="20.7109375" style="1" customWidth="1"/>
    <col min="2059" max="2059" width="21" style="1" customWidth="1"/>
    <col min="2060" max="2061" width="21.28515625" style="1" customWidth="1"/>
    <col min="2062" max="2063" width="22.42578125" style="1" bestFit="1" customWidth="1"/>
    <col min="2064" max="2064" width="22.28515625" style="1" bestFit="1" customWidth="1"/>
    <col min="2065" max="2065" width="16.7109375" style="1" customWidth="1"/>
    <col min="2066" max="2066" width="21.42578125" style="1" bestFit="1" customWidth="1"/>
    <col min="2067" max="2067" width="22.28515625" style="1" bestFit="1" customWidth="1"/>
    <col min="2068" max="2307" width="9.140625" style="1"/>
    <col min="2308" max="2308" width="4.28515625" style="1" customWidth="1"/>
    <col min="2309" max="2309" width="9.85546875" style="1" customWidth="1"/>
    <col min="2310" max="2310" width="55.42578125" style="1" bestFit="1" customWidth="1"/>
    <col min="2311" max="2311" width="12.85546875" style="1" customWidth="1"/>
    <col min="2312" max="2312" width="14.85546875" style="1" customWidth="1"/>
    <col min="2313" max="2313" width="14.28515625" style="1" customWidth="1"/>
    <col min="2314" max="2314" width="20.7109375" style="1" customWidth="1"/>
    <col min="2315" max="2315" width="21" style="1" customWidth="1"/>
    <col min="2316" max="2317" width="21.28515625" style="1" customWidth="1"/>
    <col min="2318" max="2319" width="22.42578125" style="1" bestFit="1" customWidth="1"/>
    <col min="2320" max="2320" width="22.28515625" style="1" bestFit="1" customWidth="1"/>
    <col min="2321" max="2321" width="16.7109375" style="1" customWidth="1"/>
    <col min="2322" max="2322" width="21.42578125" style="1" bestFit="1" customWidth="1"/>
    <col min="2323" max="2323" width="22.28515625" style="1" bestFit="1" customWidth="1"/>
    <col min="2324" max="2563" width="9.140625" style="1"/>
    <col min="2564" max="2564" width="4.28515625" style="1" customWidth="1"/>
    <col min="2565" max="2565" width="9.85546875" style="1" customWidth="1"/>
    <col min="2566" max="2566" width="55.42578125" style="1" bestFit="1" customWidth="1"/>
    <col min="2567" max="2567" width="12.85546875" style="1" customWidth="1"/>
    <col min="2568" max="2568" width="14.85546875" style="1" customWidth="1"/>
    <col min="2569" max="2569" width="14.28515625" style="1" customWidth="1"/>
    <col min="2570" max="2570" width="20.7109375" style="1" customWidth="1"/>
    <col min="2571" max="2571" width="21" style="1" customWidth="1"/>
    <col min="2572" max="2573" width="21.28515625" style="1" customWidth="1"/>
    <col min="2574" max="2575" width="22.42578125" style="1" bestFit="1" customWidth="1"/>
    <col min="2576" max="2576" width="22.28515625" style="1" bestFit="1" customWidth="1"/>
    <col min="2577" max="2577" width="16.7109375" style="1" customWidth="1"/>
    <col min="2578" max="2578" width="21.42578125" style="1" bestFit="1" customWidth="1"/>
    <col min="2579" max="2579" width="22.28515625" style="1" bestFit="1" customWidth="1"/>
    <col min="2580" max="2819" width="9.140625" style="1"/>
    <col min="2820" max="2820" width="4.28515625" style="1" customWidth="1"/>
    <col min="2821" max="2821" width="9.85546875" style="1" customWidth="1"/>
    <col min="2822" max="2822" width="55.42578125" style="1" bestFit="1" customWidth="1"/>
    <col min="2823" max="2823" width="12.85546875" style="1" customWidth="1"/>
    <col min="2824" max="2824" width="14.85546875" style="1" customWidth="1"/>
    <col min="2825" max="2825" width="14.28515625" style="1" customWidth="1"/>
    <col min="2826" max="2826" width="20.7109375" style="1" customWidth="1"/>
    <col min="2827" max="2827" width="21" style="1" customWidth="1"/>
    <col min="2828" max="2829" width="21.28515625" style="1" customWidth="1"/>
    <col min="2830" max="2831" width="22.42578125" style="1" bestFit="1" customWidth="1"/>
    <col min="2832" max="2832" width="22.28515625" style="1" bestFit="1" customWidth="1"/>
    <col min="2833" max="2833" width="16.7109375" style="1" customWidth="1"/>
    <col min="2834" max="2834" width="21.42578125" style="1" bestFit="1" customWidth="1"/>
    <col min="2835" max="2835" width="22.28515625" style="1" bestFit="1" customWidth="1"/>
    <col min="2836" max="3075" width="9.140625" style="1"/>
    <col min="3076" max="3076" width="4.28515625" style="1" customWidth="1"/>
    <col min="3077" max="3077" width="9.85546875" style="1" customWidth="1"/>
    <col min="3078" max="3078" width="55.42578125" style="1" bestFit="1" customWidth="1"/>
    <col min="3079" max="3079" width="12.85546875" style="1" customWidth="1"/>
    <col min="3080" max="3080" width="14.85546875" style="1" customWidth="1"/>
    <col min="3081" max="3081" width="14.28515625" style="1" customWidth="1"/>
    <col min="3082" max="3082" width="20.7109375" style="1" customWidth="1"/>
    <col min="3083" max="3083" width="21" style="1" customWidth="1"/>
    <col min="3084" max="3085" width="21.28515625" style="1" customWidth="1"/>
    <col min="3086" max="3087" width="22.42578125" style="1" bestFit="1" customWidth="1"/>
    <col min="3088" max="3088" width="22.28515625" style="1" bestFit="1" customWidth="1"/>
    <col min="3089" max="3089" width="16.7109375" style="1" customWidth="1"/>
    <col min="3090" max="3090" width="21.42578125" style="1" bestFit="1" customWidth="1"/>
    <col min="3091" max="3091" width="22.28515625" style="1" bestFit="1" customWidth="1"/>
    <col min="3092" max="3331" width="9.140625" style="1"/>
    <col min="3332" max="3332" width="4.28515625" style="1" customWidth="1"/>
    <col min="3333" max="3333" width="9.85546875" style="1" customWidth="1"/>
    <col min="3334" max="3334" width="55.42578125" style="1" bestFit="1" customWidth="1"/>
    <col min="3335" max="3335" width="12.85546875" style="1" customWidth="1"/>
    <col min="3336" max="3336" width="14.85546875" style="1" customWidth="1"/>
    <col min="3337" max="3337" width="14.28515625" style="1" customWidth="1"/>
    <col min="3338" max="3338" width="20.7109375" style="1" customWidth="1"/>
    <col min="3339" max="3339" width="21" style="1" customWidth="1"/>
    <col min="3340" max="3341" width="21.28515625" style="1" customWidth="1"/>
    <col min="3342" max="3343" width="22.42578125" style="1" bestFit="1" customWidth="1"/>
    <col min="3344" max="3344" width="22.28515625" style="1" bestFit="1" customWidth="1"/>
    <col min="3345" max="3345" width="16.7109375" style="1" customWidth="1"/>
    <col min="3346" max="3346" width="21.42578125" style="1" bestFit="1" customWidth="1"/>
    <col min="3347" max="3347" width="22.28515625" style="1" bestFit="1" customWidth="1"/>
    <col min="3348" max="3587" width="9.140625" style="1"/>
    <col min="3588" max="3588" width="4.28515625" style="1" customWidth="1"/>
    <col min="3589" max="3589" width="9.85546875" style="1" customWidth="1"/>
    <col min="3590" max="3590" width="55.42578125" style="1" bestFit="1" customWidth="1"/>
    <col min="3591" max="3591" width="12.85546875" style="1" customWidth="1"/>
    <col min="3592" max="3592" width="14.85546875" style="1" customWidth="1"/>
    <col min="3593" max="3593" width="14.28515625" style="1" customWidth="1"/>
    <col min="3594" max="3594" width="20.7109375" style="1" customWidth="1"/>
    <col min="3595" max="3595" width="21" style="1" customWidth="1"/>
    <col min="3596" max="3597" width="21.28515625" style="1" customWidth="1"/>
    <col min="3598" max="3599" width="22.42578125" style="1" bestFit="1" customWidth="1"/>
    <col min="3600" max="3600" width="22.28515625" style="1" bestFit="1" customWidth="1"/>
    <col min="3601" max="3601" width="16.7109375" style="1" customWidth="1"/>
    <col min="3602" max="3602" width="21.42578125" style="1" bestFit="1" customWidth="1"/>
    <col min="3603" max="3603" width="22.28515625" style="1" bestFit="1" customWidth="1"/>
    <col min="3604" max="3843" width="9.140625" style="1"/>
    <col min="3844" max="3844" width="4.28515625" style="1" customWidth="1"/>
    <col min="3845" max="3845" width="9.85546875" style="1" customWidth="1"/>
    <col min="3846" max="3846" width="55.42578125" style="1" bestFit="1" customWidth="1"/>
    <col min="3847" max="3847" width="12.85546875" style="1" customWidth="1"/>
    <col min="3848" max="3848" width="14.85546875" style="1" customWidth="1"/>
    <col min="3849" max="3849" width="14.28515625" style="1" customWidth="1"/>
    <col min="3850" max="3850" width="20.7109375" style="1" customWidth="1"/>
    <col min="3851" max="3851" width="21" style="1" customWidth="1"/>
    <col min="3852" max="3853" width="21.28515625" style="1" customWidth="1"/>
    <col min="3854" max="3855" width="22.42578125" style="1" bestFit="1" customWidth="1"/>
    <col min="3856" max="3856" width="22.28515625" style="1" bestFit="1" customWidth="1"/>
    <col min="3857" max="3857" width="16.7109375" style="1" customWidth="1"/>
    <col min="3858" max="3858" width="21.42578125" style="1" bestFit="1" customWidth="1"/>
    <col min="3859" max="3859" width="22.28515625" style="1" bestFit="1" customWidth="1"/>
    <col min="3860" max="4099" width="9.140625" style="1"/>
    <col min="4100" max="4100" width="4.28515625" style="1" customWidth="1"/>
    <col min="4101" max="4101" width="9.85546875" style="1" customWidth="1"/>
    <col min="4102" max="4102" width="55.42578125" style="1" bestFit="1" customWidth="1"/>
    <col min="4103" max="4103" width="12.85546875" style="1" customWidth="1"/>
    <col min="4104" max="4104" width="14.85546875" style="1" customWidth="1"/>
    <col min="4105" max="4105" width="14.28515625" style="1" customWidth="1"/>
    <col min="4106" max="4106" width="20.7109375" style="1" customWidth="1"/>
    <col min="4107" max="4107" width="21" style="1" customWidth="1"/>
    <col min="4108" max="4109" width="21.28515625" style="1" customWidth="1"/>
    <col min="4110" max="4111" width="22.42578125" style="1" bestFit="1" customWidth="1"/>
    <col min="4112" max="4112" width="22.28515625" style="1" bestFit="1" customWidth="1"/>
    <col min="4113" max="4113" width="16.7109375" style="1" customWidth="1"/>
    <col min="4114" max="4114" width="21.42578125" style="1" bestFit="1" customWidth="1"/>
    <col min="4115" max="4115" width="22.28515625" style="1" bestFit="1" customWidth="1"/>
    <col min="4116" max="4355" width="9.140625" style="1"/>
    <col min="4356" max="4356" width="4.28515625" style="1" customWidth="1"/>
    <col min="4357" max="4357" width="9.85546875" style="1" customWidth="1"/>
    <col min="4358" max="4358" width="55.42578125" style="1" bestFit="1" customWidth="1"/>
    <col min="4359" max="4359" width="12.85546875" style="1" customWidth="1"/>
    <col min="4360" max="4360" width="14.85546875" style="1" customWidth="1"/>
    <col min="4361" max="4361" width="14.28515625" style="1" customWidth="1"/>
    <col min="4362" max="4362" width="20.7109375" style="1" customWidth="1"/>
    <col min="4363" max="4363" width="21" style="1" customWidth="1"/>
    <col min="4364" max="4365" width="21.28515625" style="1" customWidth="1"/>
    <col min="4366" max="4367" width="22.42578125" style="1" bestFit="1" customWidth="1"/>
    <col min="4368" max="4368" width="22.28515625" style="1" bestFit="1" customWidth="1"/>
    <col min="4369" max="4369" width="16.7109375" style="1" customWidth="1"/>
    <col min="4370" max="4370" width="21.42578125" style="1" bestFit="1" customWidth="1"/>
    <col min="4371" max="4371" width="22.28515625" style="1" bestFit="1" customWidth="1"/>
    <col min="4372" max="4611" width="9.140625" style="1"/>
    <col min="4612" max="4612" width="4.28515625" style="1" customWidth="1"/>
    <col min="4613" max="4613" width="9.85546875" style="1" customWidth="1"/>
    <col min="4614" max="4614" width="55.42578125" style="1" bestFit="1" customWidth="1"/>
    <col min="4615" max="4615" width="12.85546875" style="1" customWidth="1"/>
    <col min="4616" max="4616" width="14.85546875" style="1" customWidth="1"/>
    <col min="4617" max="4617" width="14.28515625" style="1" customWidth="1"/>
    <col min="4618" max="4618" width="20.7109375" style="1" customWidth="1"/>
    <col min="4619" max="4619" width="21" style="1" customWidth="1"/>
    <col min="4620" max="4621" width="21.28515625" style="1" customWidth="1"/>
    <col min="4622" max="4623" width="22.42578125" style="1" bestFit="1" customWidth="1"/>
    <col min="4624" max="4624" width="22.28515625" style="1" bestFit="1" customWidth="1"/>
    <col min="4625" max="4625" width="16.7109375" style="1" customWidth="1"/>
    <col min="4626" max="4626" width="21.42578125" style="1" bestFit="1" customWidth="1"/>
    <col min="4627" max="4627" width="22.28515625" style="1" bestFit="1" customWidth="1"/>
    <col min="4628" max="4867" width="9.140625" style="1"/>
    <col min="4868" max="4868" width="4.28515625" style="1" customWidth="1"/>
    <col min="4869" max="4869" width="9.85546875" style="1" customWidth="1"/>
    <col min="4870" max="4870" width="55.42578125" style="1" bestFit="1" customWidth="1"/>
    <col min="4871" max="4871" width="12.85546875" style="1" customWidth="1"/>
    <col min="4872" max="4872" width="14.85546875" style="1" customWidth="1"/>
    <col min="4873" max="4873" width="14.28515625" style="1" customWidth="1"/>
    <col min="4874" max="4874" width="20.7109375" style="1" customWidth="1"/>
    <col min="4875" max="4875" width="21" style="1" customWidth="1"/>
    <col min="4876" max="4877" width="21.28515625" style="1" customWidth="1"/>
    <col min="4878" max="4879" width="22.42578125" style="1" bestFit="1" customWidth="1"/>
    <col min="4880" max="4880" width="22.28515625" style="1" bestFit="1" customWidth="1"/>
    <col min="4881" max="4881" width="16.7109375" style="1" customWidth="1"/>
    <col min="4882" max="4882" width="21.42578125" style="1" bestFit="1" customWidth="1"/>
    <col min="4883" max="4883" width="22.28515625" style="1" bestFit="1" customWidth="1"/>
    <col min="4884" max="5123" width="9.140625" style="1"/>
    <col min="5124" max="5124" width="4.28515625" style="1" customWidth="1"/>
    <col min="5125" max="5125" width="9.85546875" style="1" customWidth="1"/>
    <col min="5126" max="5126" width="55.42578125" style="1" bestFit="1" customWidth="1"/>
    <col min="5127" max="5127" width="12.85546875" style="1" customWidth="1"/>
    <col min="5128" max="5128" width="14.85546875" style="1" customWidth="1"/>
    <col min="5129" max="5129" width="14.28515625" style="1" customWidth="1"/>
    <col min="5130" max="5130" width="20.7109375" style="1" customWidth="1"/>
    <col min="5131" max="5131" width="21" style="1" customWidth="1"/>
    <col min="5132" max="5133" width="21.28515625" style="1" customWidth="1"/>
    <col min="5134" max="5135" width="22.42578125" style="1" bestFit="1" customWidth="1"/>
    <col min="5136" max="5136" width="22.28515625" style="1" bestFit="1" customWidth="1"/>
    <col min="5137" max="5137" width="16.7109375" style="1" customWidth="1"/>
    <col min="5138" max="5138" width="21.42578125" style="1" bestFit="1" customWidth="1"/>
    <col min="5139" max="5139" width="22.28515625" style="1" bestFit="1" customWidth="1"/>
    <col min="5140" max="5379" width="9.140625" style="1"/>
    <col min="5380" max="5380" width="4.28515625" style="1" customWidth="1"/>
    <col min="5381" max="5381" width="9.85546875" style="1" customWidth="1"/>
    <col min="5382" max="5382" width="55.42578125" style="1" bestFit="1" customWidth="1"/>
    <col min="5383" max="5383" width="12.85546875" style="1" customWidth="1"/>
    <col min="5384" max="5384" width="14.85546875" style="1" customWidth="1"/>
    <col min="5385" max="5385" width="14.28515625" style="1" customWidth="1"/>
    <col min="5386" max="5386" width="20.7109375" style="1" customWidth="1"/>
    <col min="5387" max="5387" width="21" style="1" customWidth="1"/>
    <col min="5388" max="5389" width="21.28515625" style="1" customWidth="1"/>
    <col min="5390" max="5391" width="22.42578125" style="1" bestFit="1" customWidth="1"/>
    <col min="5392" max="5392" width="22.28515625" style="1" bestFit="1" customWidth="1"/>
    <col min="5393" max="5393" width="16.7109375" style="1" customWidth="1"/>
    <col min="5394" max="5394" width="21.42578125" style="1" bestFit="1" customWidth="1"/>
    <col min="5395" max="5395" width="22.28515625" style="1" bestFit="1" customWidth="1"/>
    <col min="5396" max="5635" width="9.140625" style="1"/>
    <col min="5636" max="5636" width="4.28515625" style="1" customWidth="1"/>
    <col min="5637" max="5637" width="9.85546875" style="1" customWidth="1"/>
    <col min="5638" max="5638" width="55.42578125" style="1" bestFit="1" customWidth="1"/>
    <col min="5639" max="5639" width="12.85546875" style="1" customWidth="1"/>
    <col min="5640" max="5640" width="14.85546875" style="1" customWidth="1"/>
    <col min="5641" max="5641" width="14.28515625" style="1" customWidth="1"/>
    <col min="5642" max="5642" width="20.7109375" style="1" customWidth="1"/>
    <col min="5643" max="5643" width="21" style="1" customWidth="1"/>
    <col min="5644" max="5645" width="21.28515625" style="1" customWidth="1"/>
    <col min="5646" max="5647" width="22.42578125" style="1" bestFit="1" customWidth="1"/>
    <col min="5648" max="5648" width="22.28515625" style="1" bestFit="1" customWidth="1"/>
    <col min="5649" max="5649" width="16.7109375" style="1" customWidth="1"/>
    <col min="5650" max="5650" width="21.42578125" style="1" bestFit="1" customWidth="1"/>
    <col min="5651" max="5651" width="22.28515625" style="1" bestFit="1" customWidth="1"/>
    <col min="5652" max="5891" width="9.140625" style="1"/>
    <col min="5892" max="5892" width="4.28515625" style="1" customWidth="1"/>
    <col min="5893" max="5893" width="9.85546875" style="1" customWidth="1"/>
    <col min="5894" max="5894" width="55.42578125" style="1" bestFit="1" customWidth="1"/>
    <col min="5895" max="5895" width="12.85546875" style="1" customWidth="1"/>
    <col min="5896" max="5896" width="14.85546875" style="1" customWidth="1"/>
    <col min="5897" max="5897" width="14.28515625" style="1" customWidth="1"/>
    <col min="5898" max="5898" width="20.7109375" style="1" customWidth="1"/>
    <col min="5899" max="5899" width="21" style="1" customWidth="1"/>
    <col min="5900" max="5901" width="21.28515625" style="1" customWidth="1"/>
    <col min="5902" max="5903" width="22.42578125" style="1" bestFit="1" customWidth="1"/>
    <col min="5904" max="5904" width="22.28515625" style="1" bestFit="1" customWidth="1"/>
    <col min="5905" max="5905" width="16.7109375" style="1" customWidth="1"/>
    <col min="5906" max="5906" width="21.42578125" style="1" bestFit="1" customWidth="1"/>
    <col min="5907" max="5907" width="22.28515625" style="1" bestFit="1" customWidth="1"/>
    <col min="5908" max="6147" width="9.140625" style="1"/>
    <col min="6148" max="6148" width="4.28515625" style="1" customWidth="1"/>
    <col min="6149" max="6149" width="9.85546875" style="1" customWidth="1"/>
    <col min="6150" max="6150" width="55.42578125" style="1" bestFit="1" customWidth="1"/>
    <col min="6151" max="6151" width="12.85546875" style="1" customWidth="1"/>
    <col min="6152" max="6152" width="14.85546875" style="1" customWidth="1"/>
    <col min="6153" max="6153" width="14.28515625" style="1" customWidth="1"/>
    <col min="6154" max="6154" width="20.7109375" style="1" customWidth="1"/>
    <col min="6155" max="6155" width="21" style="1" customWidth="1"/>
    <col min="6156" max="6157" width="21.28515625" style="1" customWidth="1"/>
    <col min="6158" max="6159" width="22.42578125" style="1" bestFit="1" customWidth="1"/>
    <col min="6160" max="6160" width="22.28515625" style="1" bestFit="1" customWidth="1"/>
    <col min="6161" max="6161" width="16.7109375" style="1" customWidth="1"/>
    <col min="6162" max="6162" width="21.42578125" style="1" bestFit="1" customWidth="1"/>
    <col min="6163" max="6163" width="22.28515625" style="1" bestFit="1" customWidth="1"/>
    <col min="6164" max="6403" width="9.140625" style="1"/>
    <col min="6404" max="6404" width="4.28515625" style="1" customWidth="1"/>
    <col min="6405" max="6405" width="9.85546875" style="1" customWidth="1"/>
    <col min="6406" max="6406" width="55.42578125" style="1" bestFit="1" customWidth="1"/>
    <col min="6407" max="6407" width="12.85546875" style="1" customWidth="1"/>
    <col min="6408" max="6408" width="14.85546875" style="1" customWidth="1"/>
    <col min="6409" max="6409" width="14.28515625" style="1" customWidth="1"/>
    <col min="6410" max="6410" width="20.7109375" style="1" customWidth="1"/>
    <col min="6411" max="6411" width="21" style="1" customWidth="1"/>
    <col min="6412" max="6413" width="21.28515625" style="1" customWidth="1"/>
    <col min="6414" max="6415" width="22.42578125" style="1" bestFit="1" customWidth="1"/>
    <col min="6416" max="6416" width="22.28515625" style="1" bestFit="1" customWidth="1"/>
    <col min="6417" max="6417" width="16.7109375" style="1" customWidth="1"/>
    <col min="6418" max="6418" width="21.42578125" style="1" bestFit="1" customWidth="1"/>
    <col min="6419" max="6419" width="22.28515625" style="1" bestFit="1" customWidth="1"/>
    <col min="6420" max="6659" width="9.140625" style="1"/>
    <col min="6660" max="6660" width="4.28515625" style="1" customWidth="1"/>
    <col min="6661" max="6661" width="9.85546875" style="1" customWidth="1"/>
    <col min="6662" max="6662" width="55.42578125" style="1" bestFit="1" customWidth="1"/>
    <col min="6663" max="6663" width="12.85546875" style="1" customWidth="1"/>
    <col min="6664" max="6664" width="14.85546875" style="1" customWidth="1"/>
    <col min="6665" max="6665" width="14.28515625" style="1" customWidth="1"/>
    <col min="6666" max="6666" width="20.7109375" style="1" customWidth="1"/>
    <col min="6667" max="6667" width="21" style="1" customWidth="1"/>
    <col min="6668" max="6669" width="21.28515625" style="1" customWidth="1"/>
    <col min="6670" max="6671" width="22.42578125" style="1" bestFit="1" customWidth="1"/>
    <col min="6672" max="6672" width="22.28515625" style="1" bestFit="1" customWidth="1"/>
    <col min="6673" max="6673" width="16.7109375" style="1" customWidth="1"/>
    <col min="6674" max="6674" width="21.42578125" style="1" bestFit="1" customWidth="1"/>
    <col min="6675" max="6675" width="22.28515625" style="1" bestFit="1" customWidth="1"/>
    <col min="6676" max="6915" width="9.140625" style="1"/>
    <col min="6916" max="6916" width="4.28515625" style="1" customWidth="1"/>
    <col min="6917" max="6917" width="9.85546875" style="1" customWidth="1"/>
    <col min="6918" max="6918" width="55.42578125" style="1" bestFit="1" customWidth="1"/>
    <col min="6919" max="6919" width="12.85546875" style="1" customWidth="1"/>
    <col min="6920" max="6920" width="14.85546875" style="1" customWidth="1"/>
    <col min="6921" max="6921" width="14.28515625" style="1" customWidth="1"/>
    <col min="6922" max="6922" width="20.7109375" style="1" customWidth="1"/>
    <col min="6923" max="6923" width="21" style="1" customWidth="1"/>
    <col min="6924" max="6925" width="21.28515625" style="1" customWidth="1"/>
    <col min="6926" max="6927" width="22.42578125" style="1" bestFit="1" customWidth="1"/>
    <col min="6928" max="6928" width="22.28515625" style="1" bestFit="1" customWidth="1"/>
    <col min="6929" max="6929" width="16.7109375" style="1" customWidth="1"/>
    <col min="6930" max="6930" width="21.42578125" style="1" bestFit="1" customWidth="1"/>
    <col min="6931" max="6931" width="22.28515625" style="1" bestFit="1" customWidth="1"/>
    <col min="6932" max="7171" width="9.140625" style="1"/>
    <col min="7172" max="7172" width="4.28515625" style="1" customWidth="1"/>
    <col min="7173" max="7173" width="9.85546875" style="1" customWidth="1"/>
    <col min="7174" max="7174" width="55.42578125" style="1" bestFit="1" customWidth="1"/>
    <col min="7175" max="7175" width="12.85546875" style="1" customWidth="1"/>
    <col min="7176" max="7176" width="14.85546875" style="1" customWidth="1"/>
    <col min="7177" max="7177" width="14.28515625" style="1" customWidth="1"/>
    <col min="7178" max="7178" width="20.7109375" style="1" customWidth="1"/>
    <col min="7179" max="7179" width="21" style="1" customWidth="1"/>
    <col min="7180" max="7181" width="21.28515625" style="1" customWidth="1"/>
    <col min="7182" max="7183" width="22.42578125" style="1" bestFit="1" customWidth="1"/>
    <col min="7184" max="7184" width="22.28515625" style="1" bestFit="1" customWidth="1"/>
    <col min="7185" max="7185" width="16.7109375" style="1" customWidth="1"/>
    <col min="7186" max="7186" width="21.42578125" style="1" bestFit="1" customWidth="1"/>
    <col min="7187" max="7187" width="22.28515625" style="1" bestFit="1" customWidth="1"/>
    <col min="7188" max="7427" width="9.140625" style="1"/>
    <col min="7428" max="7428" width="4.28515625" style="1" customWidth="1"/>
    <col min="7429" max="7429" width="9.85546875" style="1" customWidth="1"/>
    <col min="7430" max="7430" width="55.42578125" style="1" bestFit="1" customWidth="1"/>
    <col min="7431" max="7431" width="12.85546875" style="1" customWidth="1"/>
    <col min="7432" max="7432" width="14.85546875" style="1" customWidth="1"/>
    <col min="7433" max="7433" width="14.28515625" style="1" customWidth="1"/>
    <col min="7434" max="7434" width="20.7109375" style="1" customWidth="1"/>
    <col min="7435" max="7435" width="21" style="1" customWidth="1"/>
    <col min="7436" max="7437" width="21.28515625" style="1" customWidth="1"/>
    <col min="7438" max="7439" width="22.42578125" style="1" bestFit="1" customWidth="1"/>
    <col min="7440" max="7440" width="22.28515625" style="1" bestFit="1" customWidth="1"/>
    <col min="7441" max="7441" width="16.7109375" style="1" customWidth="1"/>
    <col min="7442" max="7442" width="21.42578125" style="1" bestFit="1" customWidth="1"/>
    <col min="7443" max="7443" width="22.28515625" style="1" bestFit="1" customWidth="1"/>
    <col min="7444" max="7683" width="9.140625" style="1"/>
    <col min="7684" max="7684" width="4.28515625" style="1" customWidth="1"/>
    <col min="7685" max="7685" width="9.85546875" style="1" customWidth="1"/>
    <col min="7686" max="7686" width="55.42578125" style="1" bestFit="1" customWidth="1"/>
    <col min="7687" max="7687" width="12.85546875" style="1" customWidth="1"/>
    <col min="7688" max="7688" width="14.85546875" style="1" customWidth="1"/>
    <col min="7689" max="7689" width="14.28515625" style="1" customWidth="1"/>
    <col min="7690" max="7690" width="20.7109375" style="1" customWidth="1"/>
    <col min="7691" max="7691" width="21" style="1" customWidth="1"/>
    <col min="7692" max="7693" width="21.28515625" style="1" customWidth="1"/>
    <col min="7694" max="7695" width="22.42578125" style="1" bestFit="1" customWidth="1"/>
    <col min="7696" max="7696" width="22.28515625" style="1" bestFit="1" customWidth="1"/>
    <col min="7697" max="7697" width="16.7109375" style="1" customWidth="1"/>
    <col min="7698" max="7698" width="21.42578125" style="1" bestFit="1" customWidth="1"/>
    <col min="7699" max="7699" width="22.28515625" style="1" bestFit="1" customWidth="1"/>
    <col min="7700" max="7939" width="9.140625" style="1"/>
    <col min="7940" max="7940" width="4.28515625" style="1" customWidth="1"/>
    <col min="7941" max="7941" width="9.85546875" style="1" customWidth="1"/>
    <col min="7942" max="7942" width="55.42578125" style="1" bestFit="1" customWidth="1"/>
    <col min="7943" max="7943" width="12.85546875" style="1" customWidth="1"/>
    <col min="7944" max="7944" width="14.85546875" style="1" customWidth="1"/>
    <col min="7945" max="7945" width="14.28515625" style="1" customWidth="1"/>
    <col min="7946" max="7946" width="20.7109375" style="1" customWidth="1"/>
    <col min="7947" max="7947" width="21" style="1" customWidth="1"/>
    <col min="7948" max="7949" width="21.28515625" style="1" customWidth="1"/>
    <col min="7950" max="7951" width="22.42578125" style="1" bestFit="1" customWidth="1"/>
    <col min="7952" max="7952" width="22.28515625" style="1" bestFit="1" customWidth="1"/>
    <col min="7953" max="7953" width="16.7109375" style="1" customWidth="1"/>
    <col min="7954" max="7954" width="21.42578125" style="1" bestFit="1" customWidth="1"/>
    <col min="7955" max="7955" width="22.28515625" style="1" bestFit="1" customWidth="1"/>
    <col min="7956" max="8195" width="9.140625" style="1"/>
    <col min="8196" max="8196" width="4.28515625" style="1" customWidth="1"/>
    <col min="8197" max="8197" width="9.85546875" style="1" customWidth="1"/>
    <col min="8198" max="8198" width="55.42578125" style="1" bestFit="1" customWidth="1"/>
    <col min="8199" max="8199" width="12.85546875" style="1" customWidth="1"/>
    <col min="8200" max="8200" width="14.85546875" style="1" customWidth="1"/>
    <col min="8201" max="8201" width="14.28515625" style="1" customWidth="1"/>
    <col min="8202" max="8202" width="20.7109375" style="1" customWidth="1"/>
    <col min="8203" max="8203" width="21" style="1" customWidth="1"/>
    <col min="8204" max="8205" width="21.28515625" style="1" customWidth="1"/>
    <col min="8206" max="8207" width="22.42578125" style="1" bestFit="1" customWidth="1"/>
    <col min="8208" max="8208" width="22.28515625" style="1" bestFit="1" customWidth="1"/>
    <col min="8209" max="8209" width="16.7109375" style="1" customWidth="1"/>
    <col min="8210" max="8210" width="21.42578125" style="1" bestFit="1" customWidth="1"/>
    <col min="8211" max="8211" width="22.28515625" style="1" bestFit="1" customWidth="1"/>
    <col min="8212" max="8451" width="9.140625" style="1"/>
    <col min="8452" max="8452" width="4.28515625" style="1" customWidth="1"/>
    <col min="8453" max="8453" width="9.85546875" style="1" customWidth="1"/>
    <col min="8454" max="8454" width="55.42578125" style="1" bestFit="1" customWidth="1"/>
    <col min="8455" max="8455" width="12.85546875" style="1" customWidth="1"/>
    <col min="8456" max="8456" width="14.85546875" style="1" customWidth="1"/>
    <col min="8457" max="8457" width="14.28515625" style="1" customWidth="1"/>
    <col min="8458" max="8458" width="20.7109375" style="1" customWidth="1"/>
    <col min="8459" max="8459" width="21" style="1" customWidth="1"/>
    <col min="8460" max="8461" width="21.28515625" style="1" customWidth="1"/>
    <col min="8462" max="8463" width="22.42578125" style="1" bestFit="1" customWidth="1"/>
    <col min="8464" max="8464" width="22.28515625" style="1" bestFit="1" customWidth="1"/>
    <col min="8465" max="8465" width="16.7109375" style="1" customWidth="1"/>
    <col min="8466" max="8466" width="21.42578125" style="1" bestFit="1" customWidth="1"/>
    <col min="8467" max="8467" width="22.28515625" style="1" bestFit="1" customWidth="1"/>
    <col min="8468" max="8707" width="9.140625" style="1"/>
    <col min="8708" max="8708" width="4.28515625" style="1" customWidth="1"/>
    <col min="8709" max="8709" width="9.85546875" style="1" customWidth="1"/>
    <col min="8710" max="8710" width="55.42578125" style="1" bestFit="1" customWidth="1"/>
    <col min="8711" max="8711" width="12.85546875" style="1" customWidth="1"/>
    <col min="8712" max="8712" width="14.85546875" style="1" customWidth="1"/>
    <col min="8713" max="8713" width="14.28515625" style="1" customWidth="1"/>
    <col min="8714" max="8714" width="20.7109375" style="1" customWidth="1"/>
    <col min="8715" max="8715" width="21" style="1" customWidth="1"/>
    <col min="8716" max="8717" width="21.28515625" style="1" customWidth="1"/>
    <col min="8718" max="8719" width="22.42578125" style="1" bestFit="1" customWidth="1"/>
    <col min="8720" max="8720" width="22.28515625" style="1" bestFit="1" customWidth="1"/>
    <col min="8721" max="8721" width="16.7109375" style="1" customWidth="1"/>
    <col min="8722" max="8722" width="21.42578125" style="1" bestFit="1" customWidth="1"/>
    <col min="8723" max="8723" width="22.28515625" style="1" bestFit="1" customWidth="1"/>
    <col min="8724" max="8963" width="9.140625" style="1"/>
    <col min="8964" max="8964" width="4.28515625" style="1" customWidth="1"/>
    <col min="8965" max="8965" width="9.85546875" style="1" customWidth="1"/>
    <col min="8966" max="8966" width="55.42578125" style="1" bestFit="1" customWidth="1"/>
    <col min="8967" max="8967" width="12.85546875" style="1" customWidth="1"/>
    <col min="8968" max="8968" width="14.85546875" style="1" customWidth="1"/>
    <col min="8969" max="8969" width="14.28515625" style="1" customWidth="1"/>
    <col min="8970" max="8970" width="20.7109375" style="1" customWidth="1"/>
    <col min="8971" max="8971" width="21" style="1" customWidth="1"/>
    <col min="8972" max="8973" width="21.28515625" style="1" customWidth="1"/>
    <col min="8974" max="8975" width="22.42578125" style="1" bestFit="1" customWidth="1"/>
    <col min="8976" max="8976" width="22.28515625" style="1" bestFit="1" customWidth="1"/>
    <col min="8977" max="8977" width="16.7109375" style="1" customWidth="1"/>
    <col min="8978" max="8978" width="21.42578125" style="1" bestFit="1" customWidth="1"/>
    <col min="8979" max="8979" width="22.28515625" style="1" bestFit="1" customWidth="1"/>
    <col min="8980" max="9219" width="9.140625" style="1"/>
    <col min="9220" max="9220" width="4.28515625" style="1" customWidth="1"/>
    <col min="9221" max="9221" width="9.85546875" style="1" customWidth="1"/>
    <col min="9222" max="9222" width="55.42578125" style="1" bestFit="1" customWidth="1"/>
    <col min="9223" max="9223" width="12.85546875" style="1" customWidth="1"/>
    <col min="9224" max="9224" width="14.85546875" style="1" customWidth="1"/>
    <col min="9225" max="9225" width="14.28515625" style="1" customWidth="1"/>
    <col min="9226" max="9226" width="20.7109375" style="1" customWidth="1"/>
    <col min="9227" max="9227" width="21" style="1" customWidth="1"/>
    <col min="9228" max="9229" width="21.28515625" style="1" customWidth="1"/>
    <col min="9230" max="9231" width="22.42578125" style="1" bestFit="1" customWidth="1"/>
    <col min="9232" max="9232" width="22.28515625" style="1" bestFit="1" customWidth="1"/>
    <col min="9233" max="9233" width="16.7109375" style="1" customWidth="1"/>
    <col min="9234" max="9234" width="21.42578125" style="1" bestFit="1" customWidth="1"/>
    <col min="9235" max="9235" width="22.28515625" style="1" bestFit="1" customWidth="1"/>
    <col min="9236" max="9475" width="9.140625" style="1"/>
    <col min="9476" max="9476" width="4.28515625" style="1" customWidth="1"/>
    <col min="9477" max="9477" width="9.85546875" style="1" customWidth="1"/>
    <col min="9478" max="9478" width="55.42578125" style="1" bestFit="1" customWidth="1"/>
    <col min="9479" max="9479" width="12.85546875" style="1" customWidth="1"/>
    <col min="9480" max="9480" width="14.85546875" style="1" customWidth="1"/>
    <col min="9481" max="9481" width="14.28515625" style="1" customWidth="1"/>
    <col min="9482" max="9482" width="20.7109375" style="1" customWidth="1"/>
    <col min="9483" max="9483" width="21" style="1" customWidth="1"/>
    <col min="9484" max="9485" width="21.28515625" style="1" customWidth="1"/>
    <col min="9486" max="9487" width="22.42578125" style="1" bestFit="1" customWidth="1"/>
    <col min="9488" max="9488" width="22.28515625" style="1" bestFit="1" customWidth="1"/>
    <col min="9489" max="9489" width="16.7109375" style="1" customWidth="1"/>
    <col min="9490" max="9490" width="21.42578125" style="1" bestFit="1" customWidth="1"/>
    <col min="9491" max="9491" width="22.28515625" style="1" bestFit="1" customWidth="1"/>
    <col min="9492" max="9731" width="9.140625" style="1"/>
    <col min="9732" max="9732" width="4.28515625" style="1" customWidth="1"/>
    <col min="9733" max="9733" width="9.85546875" style="1" customWidth="1"/>
    <col min="9734" max="9734" width="55.42578125" style="1" bestFit="1" customWidth="1"/>
    <col min="9735" max="9735" width="12.85546875" style="1" customWidth="1"/>
    <col min="9736" max="9736" width="14.85546875" style="1" customWidth="1"/>
    <col min="9737" max="9737" width="14.28515625" style="1" customWidth="1"/>
    <col min="9738" max="9738" width="20.7109375" style="1" customWidth="1"/>
    <col min="9739" max="9739" width="21" style="1" customWidth="1"/>
    <col min="9740" max="9741" width="21.28515625" style="1" customWidth="1"/>
    <col min="9742" max="9743" width="22.42578125" style="1" bestFit="1" customWidth="1"/>
    <col min="9744" max="9744" width="22.28515625" style="1" bestFit="1" customWidth="1"/>
    <col min="9745" max="9745" width="16.7109375" style="1" customWidth="1"/>
    <col min="9746" max="9746" width="21.42578125" style="1" bestFit="1" customWidth="1"/>
    <col min="9747" max="9747" width="22.28515625" style="1" bestFit="1" customWidth="1"/>
    <col min="9748" max="9987" width="9.140625" style="1"/>
    <col min="9988" max="9988" width="4.28515625" style="1" customWidth="1"/>
    <col min="9989" max="9989" width="9.85546875" style="1" customWidth="1"/>
    <col min="9990" max="9990" width="55.42578125" style="1" bestFit="1" customWidth="1"/>
    <col min="9991" max="9991" width="12.85546875" style="1" customWidth="1"/>
    <col min="9992" max="9992" width="14.85546875" style="1" customWidth="1"/>
    <col min="9993" max="9993" width="14.28515625" style="1" customWidth="1"/>
    <col min="9994" max="9994" width="20.7109375" style="1" customWidth="1"/>
    <col min="9995" max="9995" width="21" style="1" customWidth="1"/>
    <col min="9996" max="9997" width="21.28515625" style="1" customWidth="1"/>
    <col min="9998" max="9999" width="22.42578125" style="1" bestFit="1" customWidth="1"/>
    <col min="10000" max="10000" width="22.28515625" style="1" bestFit="1" customWidth="1"/>
    <col min="10001" max="10001" width="16.7109375" style="1" customWidth="1"/>
    <col min="10002" max="10002" width="21.42578125" style="1" bestFit="1" customWidth="1"/>
    <col min="10003" max="10003" width="22.28515625" style="1" bestFit="1" customWidth="1"/>
    <col min="10004" max="10243" width="9.140625" style="1"/>
    <col min="10244" max="10244" width="4.28515625" style="1" customWidth="1"/>
    <col min="10245" max="10245" width="9.85546875" style="1" customWidth="1"/>
    <col min="10246" max="10246" width="55.42578125" style="1" bestFit="1" customWidth="1"/>
    <col min="10247" max="10247" width="12.85546875" style="1" customWidth="1"/>
    <col min="10248" max="10248" width="14.85546875" style="1" customWidth="1"/>
    <col min="10249" max="10249" width="14.28515625" style="1" customWidth="1"/>
    <col min="10250" max="10250" width="20.7109375" style="1" customWidth="1"/>
    <col min="10251" max="10251" width="21" style="1" customWidth="1"/>
    <col min="10252" max="10253" width="21.28515625" style="1" customWidth="1"/>
    <col min="10254" max="10255" width="22.42578125" style="1" bestFit="1" customWidth="1"/>
    <col min="10256" max="10256" width="22.28515625" style="1" bestFit="1" customWidth="1"/>
    <col min="10257" max="10257" width="16.7109375" style="1" customWidth="1"/>
    <col min="10258" max="10258" width="21.42578125" style="1" bestFit="1" customWidth="1"/>
    <col min="10259" max="10259" width="22.28515625" style="1" bestFit="1" customWidth="1"/>
    <col min="10260" max="10499" width="9.140625" style="1"/>
    <col min="10500" max="10500" width="4.28515625" style="1" customWidth="1"/>
    <col min="10501" max="10501" width="9.85546875" style="1" customWidth="1"/>
    <col min="10502" max="10502" width="55.42578125" style="1" bestFit="1" customWidth="1"/>
    <col min="10503" max="10503" width="12.85546875" style="1" customWidth="1"/>
    <col min="10504" max="10504" width="14.85546875" style="1" customWidth="1"/>
    <col min="10505" max="10505" width="14.28515625" style="1" customWidth="1"/>
    <col min="10506" max="10506" width="20.7109375" style="1" customWidth="1"/>
    <col min="10507" max="10507" width="21" style="1" customWidth="1"/>
    <col min="10508" max="10509" width="21.28515625" style="1" customWidth="1"/>
    <col min="10510" max="10511" width="22.42578125" style="1" bestFit="1" customWidth="1"/>
    <col min="10512" max="10512" width="22.28515625" style="1" bestFit="1" customWidth="1"/>
    <col min="10513" max="10513" width="16.7109375" style="1" customWidth="1"/>
    <col min="10514" max="10514" width="21.42578125" style="1" bestFit="1" customWidth="1"/>
    <col min="10515" max="10515" width="22.28515625" style="1" bestFit="1" customWidth="1"/>
    <col min="10516" max="10755" width="9.140625" style="1"/>
    <col min="10756" max="10756" width="4.28515625" style="1" customWidth="1"/>
    <col min="10757" max="10757" width="9.85546875" style="1" customWidth="1"/>
    <col min="10758" max="10758" width="55.42578125" style="1" bestFit="1" customWidth="1"/>
    <col min="10759" max="10759" width="12.85546875" style="1" customWidth="1"/>
    <col min="10760" max="10760" width="14.85546875" style="1" customWidth="1"/>
    <col min="10761" max="10761" width="14.28515625" style="1" customWidth="1"/>
    <col min="10762" max="10762" width="20.7109375" style="1" customWidth="1"/>
    <col min="10763" max="10763" width="21" style="1" customWidth="1"/>
    <col min="10764" max="10765" width="21.28515625" style="1" customWidth="1"/>
    <col min="10766" max="10767" width="22.42578125" style="1" bestFit="1" customWidth="1"/>
    <col min="10768" max="10768" width="22.28515625" style="1" bestFit="1" customWidth="1"/>
    <col min="10769" max="10769" width="16.7109375" style="1" customWidth="1"/>
    <col min="10770" max="10770" width="21.42578125" style="1" bestFit="1" customWidth="1"/>
    <col min="10771" max="10771" width="22.28515625" style="1" bestFit="1" customWidth="1"/>
    <col min="10772" max="11011" width="9.140625" style="1"/>
    <col min="11012" max="11012" width="4.28515625" style="1" customWidth="1"/>
    <col min="11013" max="11013" width="9.85546875" style="1" customWidth="1"/>
    <col min="11014" max="11014" width="55.42578125" style="1" bestFit="1" customWidth="1"/>
    <col min="11015" max="11015" width="12.85546875" style="1" customWidth="1"/>
    <col min="11016" max="11016" width="14.85546875" style="1" customWidth="1"/>
    <col min="11017" max="11017" width="14.28515625" style="1" customWidth="1"/>
    <col min="11018" max="11018" width="20.7109375" style="1" customWidth="1"/>
    <col min="11019" max="11019" width="21" style="1" customWidth="1"/>
    <col min="11020" max="11021" width="21.28515625" style="1" customWidth="1"/>
    <col min="11022" max="11023" width="22.42578125" style="1" bestFit="1" customWidth="1"/>
    <col min="11024" max="11024" width="22.28515625" style="1" bestFit="1" customWidth="1"/>
    <col min="11025" max="11025" width="16.7109375" style="1" customWidth="1"/>
    <col min="11026" max="11026" width="21.42578125" style="1" bestFit="1" customWidth="1"/>
    <col min="11027" max="11027" width="22.28515625" style="1" bestFit="1" customWidth="1"/>
    <col min="11028" max="11267" width="9.140625" style="1"/>
    <col min="11268" max="11268" width="4.28515625" style="1" customWidth="1"/>
    <col min="11269" max="11269" width="9.85546875" style="1" customWidth="1"/>
    <col min="11270" max="11270" width="55.42578125" style="1" bestFit="1" customWidth="1"/>
    <col min="11271" max="11271" width="12.85546875" style="1" customWidth="1"/>
    <col min="11272" max="11272" width="14.85546875" style="1" customWidth="1"/>
    <col min="11273" max="11273" width="14.28515625" style="1" customWidth="1"/>
    <col min="11274" max="11274" width="20.7109375" style="1" customWidth="1"/>
    <col min="11275" max="11275" width="21" style="1" customWidth="1"/>
    <col min="11276" max="11277" width="21.28515625" style="1" customWidth="1"/>
    <col min="11278" max="11279" width="22.42578125" style="1" bestFit="1" customWidth="1"/>
    <col min="11280" max="11280" width="22.28515625" style="1" bestFit="1" customWidth="1"/>
    <col min="11281" max="11281" width="16.7109375" style="1" customWidth="1"/>
    <col min="11282" max="11282" width="21.42578125" style="1" bestFit="1" customWidth="1"/>
    <col min="11283" max="11283" width="22.28515625" style="1" bestFit="1" customWidth="1"/>
    <col min="11284" max="11523" width="9.140625" style="1"/>
    <col min="11524" max="11524" width="4.28515625" style="1" customWidth="1"/>
    <col min="11525" max="11525" width="9.85546875" style="1" customWidth="1"/>
    <col min="11526" max="11526" width="55.42578125" style="1" bestFit="1" customWidth="1"/>
    <col min="11527" max="11527" width="12.85546875" style="1" customWidth="1"/>
    <col min="11528" max="11528" width="14.85546875" style="1" customWidth="1"/>
    <col min="11529" max="11529" width="14.28515625" style="1" customWidth="1"/>
    <col min="11530" max="11530" width="20.7109375" style="1" customWidth="1"/>
    <col min="11531" max="11531" width="21" style="1" customWidth="1"/>
    <col min="11532" max="11533" width="21.28515625" style="1" customWidth="1"/>
    <col min="11534" max="11535" width="22.42578125" style="1" bestFit="1" customWidth="1"/>
    <col min="11536" max="11536" width="22.28515625" style="1" bestFit="1" customWidth="1"/>
    <col min="11537" max="11537" width="16.7109375" style="1" customWidth="1"/>
    <col min="11538" max="11538" width="21.42578125" style="1" bestFit="1" customWidth="1"/>
    <col min="11539" max="11539" width="22.28515625" style="1" bestFit="1" customWidth="1"/>
    <col min="11540" max="11779" width="9.140625" style="1"/>
    <col min="11780" max="11780" width="4.28515625" style="1" customWidth="1"/>
    <col min="11781" max="11781" width="9.85546875" style="1" customWidth="1"/>
    <col min="11782" max="11782" width="55.42578125" style="1" bestFit="1" customWidth="1"/>
    <col min="11783" max="11783" width="12.85546875" style="1" customWidth="1"/>
    <col min="11784" max="11784" width="14.85546875" style="1" customWidth="1"/>
    <col min="11785" max="11785" width="14.28515625" style="1" customWidth="1"/>
    <col min="11786" max="11786" width="20.7109375" style="1" customWidth="1"/>
    <col min="11787" max="11787" width="21" style="1" customWidth="1"/>
    <col min="11788" max="11789" width="21.28515625" style="1" customWidth="1"/>
    <col min="11790" max="11791" width="22.42578125" style="1" bestFit="1" customWidth="1"/>
    <col min="11792" max="11792" width="22.28515625" style="1" bestFit="1" customWidth="1"/>
    <col min="11793" max="11793" width="16.7109375" style="1" customWidth="1"/>
    <col min="11794" max="11794" width="21.42578125" style="1" bestFit="1" customWidth="1"/>
    <col min="11795" max="11795" width="22.28515625" style="1" bestFit="1" customWidth="1"/>
    <col min="11796" max="12035" width="9.140625" style="1"/>
    <col min="12036" max="12036" width="4.28515625" style="1" customWidth="1"/>
    <col min="12037" max="12037" width="9.85546875" style="1" customWidth="1"/>
    <col min="12038" max="12038" width="55.42578125" style="1" bestFit="1" customWidth="1"/>
    <col min="12039" max="12039" width="12.85546875" style="1" customWidth="1"/>
    <col min="12040" max="12040" width="14.85546875" style="1" customWidth="1"/>
    <col min="12041" max="12041" width="14.28515625" style="1" customWidth="1"/>
    <col min="12042" max="12042" width="20.7109375" style="1" customWidth="1"/>
    <col min="12043" max="12043" width="21" style="1" customWidth="1"/>
    <col min="12044" max="12045" width="21.28515625" style="1" customWidth="1"/>
    <col min="12046" max="12047" width="22.42578125" style="1" bestFit="1" customWidth="1"/>
    <col min="12048" max="12048" width="22.28515625" style="1" bestFit="1" customWidth="1"/>
    <col min="12049" max="12049" width="16.7109375" style="1" customWidth="1"/>
    <col min="12050" max="12050" width="21.42578125" style="1" bestFit="1" customWidth="1"/>
    <col min="12051" max="12051" width="22.28515625" style="1" bestFit="1" customWidth="1"/>
    <col min="12052" max="12291" width="9.140625" style="1"/>
    <col min="12292" max="12292" width="4.28515625" style="1" customWidth="1"/>
    <col min="12293" max="12293" width="9.85546875" style="1" customWidth="1"/>
    <col min="12294" max="12294" width="55.42578125" style="1" bestFit="1" customWidth="1"/>
    <col min="12295" max="12295" width="12.85546875" style="1" customWidth="1"/>
    <col min="12296" max="12296" width="14.85546875" style="1" customWidth="1"/>
    <col min="12297" max="12297" width="14.28515625" style="1" customWidth="1"/>
    <col min="12298" max="12298" width="20.7109375" style="1" customWidth="1"/>
    <col min="12299" max="12299" width="21" style="1" customWidth="1"/>
    <col min="12300" max="12301" width="21.28515625" style="1" customWidth="1"/>
    <col min="12302" max="12303" width="22.42578125" style="1" bestFit="1" customWidth="1"/>
    <col min="12304" max="12304" width="22.28515625" style="1" bestFit="1" customWidth="1"/>
    <col min="12305" max="12305" width="16.7109375" style="1" customWidth="1"/>
    <col min="12306" max="12306" width="21.42578125" style="1" bestFit="1" customWidth="1"/>
    <col min="12307" max="12307" width="22.28515625" style="1" bestFit="1" customWidth="1"/>
    <col min="12308" max="12547" width="9.140625" style="1"/>
    <col min="12548" max="12548" width="4.28515625" style="1" customWidth="1"/>
    <col min="12549" max="12549" width="9.85546875" style="1" customWidth="1"/>
    <col min="12550" max="12550" width="55.42578125" style="1" bestFit="1" customWidth="1"/>
    <col min="12551" max="12551" width="12.85546875" style="1" customWidth="1"/>
    <col min="12552" max="12552" width="14.85546875" style="1" customWidth="1"/>
    <col min="12553" max="12553" width="14.28515625" style="1" customWidth="1"/>
    <col min="12554" max="12554" width="20.7109375" style="1" customWidth="1"/>
    <col min="12555" max="12555" width="21" style="1" customWidth="1"/>
    <col min="12556" max="12557" width="21.28515625" style="1" customWidth="1"/>
    <col min="12558" max="12559" width="22.42578125" style="1" bestFit="1" customWidth="1"/>
    <col min="12560" max="12560" width="22.28515625" style="1" bestFit="1" customWidth="1"/>
    <col min="12561" max="12561" width="16.7109375" style="1" customWidth="1"/>
    <col min="12562" max="12562" width="21.42578125" style="1" bestFit="1" customWidth="1"/>
    <col min="12563" max="12563" width="22.28515625" style="1" bestFit="1" customWidth="1"/>
    <col min="12564" max="12803" width="9.140625" style="1"/>
    <col min="12804" max="12804" width="4.28515625" style="1" customWidth="1"/>
    <col min="12805" max="12805" width="9.85546875" style="1" customWidth="1"/>
    <col min="12806" max="12806" width="55.42578125" style="1" bestFit="1" customWidth="1"/>
    <col min="12807" max="12807" width="12.85546875" style="1" customWidth="1"/>
    <col min="12808" max="12808" width="14.85546875" style="1" customWidth="1"/>
    <col min="12809" max="12809" width="14.28515625" style="1" customWidth="1"/>
    <col min="12810" max="12810" width="20.7109375" style="1" customWidth="1"/>
    <col min="12811" max="12811" width="21" style="1" customWidth="1"/>
    <col min="12812" max="12813" width="21.28515625" style="1" customWidth="1"/>
    <col min="12814" max="12815" width="22.42578125" style="1" bestFit="1" customWidth="1"/>
    <col min="12816" max="12816" width="22.28515625" style="1" bestFit="1" customWidth="1"/>
    <col min="12817" max="12817" width="16.7109375" style="1" customWidth="1"/>
    <col min="12818" max="12818" width="21.42578125" style="1" bestFit="1" customWidth="1"/>
    <col min="12819" max="12819" width="22.28515625" style="1" bestFit="1" customWidth="1"/>
    <col min="12820" max="13059" width="9.140625" style="1"/>
    <col min="13060" max="13060" width="4.28515625" style="1" customWidth="1"/>
    <col min="13061" max="13061" width="9.85546875" style="1" customWidth="1"/>
    <col min="13062" max="13062" width="55.42578125" style="1" bestFit="1" customWidth="1"/>
    <col min="13063" max="13063" width="12.85546875" style="1" customWidth="1"/>
    <col min="13064" max="13064" width="14.85546875" style="1" customWidth="1"/>
    <col min="13065" max="13065" width="14.28515625" style="1" customWidth="1"/>
    <col min="13066" max="13066" width="20.7109375" style="1" customWidth="1"/>
    <col min="13067" max="13067" width="21" style="1" customWidth="1"/>
    <col min="13068" max="13069" width="21.28515625" style="1" customWidth="1"/>
    <col min="13070" max="13071" width="22.42578125" style="1" bestFit="1" customWidth="1"/>
    <col min="13072" max="13072" width="22.28515625" style="1" bestFit="1" customWidth="1"/>
    <col min="13073" max="13073" width="16.7109375" style="1" customWidth="1"/>
    <col min="13074" max="13074" width="21.42578125" style="1" bestFit="1" customWidth="1"/>
    <col min="13075" max="13075" width="22.28515625" style="1" bestFit="1" customWidth="1"/>
    <col min="13076" max="13315" width="9.140625" style="1"/>
    <col min="13316" max="13316" width="4.28515625" style="1" customWidth="1"/>
    <col min="13317" max="13317" width="9.85546875" style="1" customWidth="1"/>
    <col min="13318" max="13318" width="55.42578125" style="1" bestFit="1" customWidth="1"/>
    <col min="13319" max="13319" width="12.85546875" style="1" customWidth="1"/>
    <col min="13320" max="13320" width="14.85546875" style="1" customWidth="1"/>
    <col min="13321" max="13321" width="14.28515625" style="1" customWidth="1"/>
    <col min="13322" max="13322" width="20.7109375" style="1" customWidth="1"/>
    <col min="13323" max="13323" width="21" style="1" customWidth="1"/>
    <col min="13324" max="13325" width="21.28515625" style="1" customWidth="1"/>
    <col min="13326" max="13327" width="22.42578125" style="1" bestFit="1" customWidth="1"/>
    <col min="13328" max="13328" width="22.28515625" style="1" bestFit="1" customWidth="1"/>
    <col min="13329" max="13329" width="16.7109375" style="1" customWidth="1"/>
    <col min="13330" max="13330" width="21.42578125" style="1" bestFit="1" customWidth="1"/>
    <col min="13331" max="13331" width="22.28515625" style="1" bestFit="1" customWidth="1"/>
    <col min="13332" max="13571" width="9.140625" style="1"/>
    <col min="13572" max="13572" width="4.28515625" style="1" customWidth="1"/>
    <col min="13573" max="13573" width="9.85546875" style="1" customWidth="1"/>
    <col min="13574" max="13574" width="55.42578125" style="1" bestFit="1" customWidth="1"/>
    <col min="13575" max="13575" width="12.85546875" style="1" customWidth="1"/>
    <col min="13576" max="13576" width="14.85546875" style="1" customWidth="1"/>
    <col min="13577" max="13577" width="14.28515625" style="1" customWidth="1"/>
    <col min="13578" max="13578" width="20.7109375" style="1" customWidth="1"/>
    <col min="13579" max="13579" width="21" style="1" customWidth="1"/>
    <col min="13580" max="13581" width="21.28515625" style="1" customWidth="1"/>
    <col min="13582" max="13583" width="22.42578125" style="1" bestFit="1" customWidth="1"/>
    <col min="13584" max="13584" width="22.28515625" style="1" bestFit="1" customWidth="1"/>
    <col min="13585" max="13585" width="16.7109375" style="1" customWidth="1"/>
    <col min="13586" max="13586" width="21.42578125" style="1" bestFit="1" customWidth="1"/>
    <col min="13587" max="13587" width="22.28515625" style="1" bestFit="1" customWidth="1"/>
    <col min="13588" max="13827" width="9.140625" style="1"/>
    <col min="13828" max="13828" width="4.28515625" style="1" customWidth="1"/>
    <col min="13829" max="13829" width="9.85546875" style="1" customWidth="1"/>
    <col min="13830" max="13830" width="55.42578125" style="1" bestFit="1" customWidth="1"/>
    <col min="13831" max="13831" width="12.85546875" style="1" customWidth="1"/>
    <col min="13832" max="13832" width="14.85546875" style="1" customWidth="1"/>
    <col min="13833" max="13833" width="14.28515625" style="1" customWidth="1"/>
    <col min="13834" max="13834" width="20.7109375" style="1" customWidth="1"/>
    <col min="13835" max="13835" width="21" style="1" customWidth="1"/>
    <col min="13836" max="13837" width="21.28515625" style="1" customWidth="1"/>
    <col min="13838" max="13839" width="22.42578125" style="1" bestFit="1" customWidth="1"/>
    <col min="13840" max="13840" width="22.28515625" style="1" bestFit="1" customWidth="1"/>
    <col min="13841" max="13841" width="16.7109375" style="1" customWidth="1"/>
    <col min="13842" max="13842" width="21.42578125" style="1" bestFit="1" customWidth="1"/>
    <col min="13843" max="13843" width="22.28515625" style="1" bestFit="1" customWidth="1"/>
    <col min="13844" max="14083" width="9.140625" style="1"/>
    <col min="14084" max="14084" width="4.28515625" style="1" customWidth="1"/>
    <col min="14085" max="14085" width="9.85546875" style="1" customWidth="1"/>
    <col min="14086" max="14086" width="55.42578125" style="1" bestFit="1" customWidth="1"/>
    <col min="14087" max="14087" width="12.85546875" style="1" customWidth="1"/>
    <col min="14088" max="14088" width="14.85546875" style="1" customWidth="1"/>
    <col min="14089" max="14089" width="14.28515625" style="1" customWidth="1"/>
    <col min="14090" max="14090" width="20.7109375" style="1" customWidth="1"/>
    <col min="14091" max="14091" width="21" style="1" customWidth="1"/>
    <col min="14092" max="14093" width="21.28515625" style="1" customWidth="1"/>
    <col min="14094" max="14095" width="22.42578125" style="1" bestFit="1" customWidth="1"/>
    <col min="14096" max="14096" width="22.28515625" style="1" bestFit="1" customWidth="1"/>
    <col min="14097" max="14097" width="16.7109375" style="1" customWidth="1"/>
    <col min="14098" max="14098" width="21.42578125" style="1" bestFit="1" customWidth="1"/>
    <col min="14099" max="14099" width="22.28515625" style="1" bestFit="1" customWidth="1"/>
    <col min="14100" max="14339" width="9.140625" style="1"/>
    <col min="14340" max="14340" width="4.28515625" style="1" customWidth="1"/>
    <col min="14341" max="14341" width="9.85546875" style="1" customWidth="1"/>
    <col min="14342" max="14342" width="55.42578125" style="1" bestFit="1" customWidth="1"/>
    <col min="14343" max="14343" width="12.85546875" style="1" customWidth="1"/>
    <col min="14344" max="14344" width="14.85546875" style="1" customWidth="1"/>
    <col min="14345" max="14345" width="14.28515625" style="1" customWidth="1"/>
    <col min="14346" max="14346" width="20.7109375" style="1" customWidth="1"/>
    <col min="14347" max="14347" width="21" style="1" customWidth="1"/>
    <col min="14348" max="14349" width="21.28515625" style="1" customWidth="1"/>
    <col min="14350" max="14351" width="22.42578125" style="1" bestFit="1" customWidth="1"/>
    <col min="14352" max="14352" width="22.28515625" style="1" bestFit="1" customWidth="1"/>
    <col min="14353" max="14353" width="16.7109375" style="1" customWidth="1"/>
    <col min="14354" max="14354" width="21.42578125" style="1" bestFit="1" customWidth="1"/>
    <col min="14355" max="14355" width="22.28515625" style="1" bestFit="1" customWidth="1"/>
    <col min="14356" max="14595" width="9.140625" style="1"/>
    <col min="14596" max="14596" width="4.28515625" style="1" customWidth="1"/>
    <col min="14597" max="14597" width="9.85546875" style="1" customWidth="1"/>
    <col min="14598" max="14598" width="55.42578125" style="1" bestFit="1" customWidth="1"/>
    <col min="14599" max="14599" width="12.85546875" style="1" customWidth="1"/>
    <col min="14600" max="14600" width="14.85546875" style="1" customWidth="1"/>
    <col min="14601" max="14601" width="14.28515625" style="1" customWidth="1"/>
    <col min="14602" max="14602" width="20.7109375" style="1" customWidth="1"/>
    <col min="14603" max="14603" width="21" style="1" customWidth="1"/>
    <col min="14604" max="14605" width="21.28515625" style="1" customWidth="1"/>
    <col min="14606" max="14607" width="22.42578125" style="1" bestFit="1" customWidth="1"/>
    <col min="14608" max="14608" width="22.28515625" style="1" bestFit="1" customWidth="1"/>
    <col min="14609" max="14609" width="16.7109375" style="1" customWidth="1"/>
    <col min="14610" max="14610" width="21.42578125" style="1" bestFit="1" customWidth="1"/>
    <col min="14611" max="14611" width="22.28515625" style="1" bestFit="1" customWidth="1"/>
    <col min="14612" max="14851" width="9.140625" style="1"/>
    <col min="14852" max="14852" width="4.28515625" style="1" customWidth="1"/>
    <col min="14853" max="14853" width="9.85546875" style="1" customWidth="1"/>
    <col min="14854" max="14854" width="55.42578125" style="1" bestFit="1" customWidth="1"/>
    <col min="14855" max="14855" width="12.85546875" style="1" customWidth="1"/>
    <col min="14856" max="14856" width="14.85546875" style="1" customWidth="1"/>
    <col min="14857" max="14857" width="14.28515625" style="1" customWidth="1"/>
    <col min="14858" max="14858" width="20.7109375" style="1" customWidth="1"/>
    <col min="14859" max="14859" width="21" style="1" customWidth="1"/>
    <col min="14860" max="14861" width="21.28515625" style="1" customWidth="1"/>
    <col min="14862" max="14863" width="22.42578125" style="1" bestFit="1" customWidth="1"/>
    <col min="14864" max="14864" width="22.28515625" style="1" bestFit="1" customWidth="1"/>
    <col min="14865" max="14865" width="16.7109375" style="1" customWidth="1"/>
    <col min="14866" max="14866" width="21.42578125" style="1" bestFit="1" customWidth="1"/>
    <col min="14867" max="14867" width="22.28515625" style="1" bestFit="1" customWidth="1"/>
    <col min="14868" max="15107" width="9.140625" style="1"/>
    <col min="15108" max="15108" width="4.28515625" style="1" customWidth="1"/>
    <col min="15109" max="15109" width="9.85546875" style="1" customWidth="1"/>
    <col min="15110" max="15110" width="55.42578125" style="1" bestFit="1" customWidth="1"/>
    <col min="15111" max="15111" width="12.85546875" style="1" customWidth="1"/>
    <col min="15112" max="15112" width="14.85546875" style="1" customWidth="1"/>
    <col min="15113" max="15113" width="14.28515625" style="1" customWidth="1"/>
    <col min="15114" max="15114" width="20.7109375" style="1" customWidth="1"/>
    <col min="15115" max="15115" width="21" style="1" customWidth="1"/>
    <col min="15116" max="15117" width="21.28515625" style="1" customWidth="1"/>
    <col min="15118" max="15119" width="22.42578125" style="1" bestFit="1" customWidth="1"/>
    <col min="15120" max="15120" width="22.28515625" style="1" bestFit="1" customWidth="1"/>
    <col min="15121" max="15121" width="16.7109375" style="1" customWidth="1"/>
    <col min="15122" max="15122" width="21.42578125" style="1" bestFit="1" customWidth="1"/>
    <col min="15123" max="15123" width="22.28515625" style="1" bestFit="1" customWidth="1"/>
    <col min="15124" max="15363" width="9.140625" style="1"/>
    <col min="15364" max="15364" width="4.28515625" style="1" customWidth="1"/>
    <col min="15365" max="15365" width="9.85546875" style="1" customWidth="1"/>
    <col min="15366" max="15366" width="55.42578125" style="1" bestFit="1" customWidth="1"/>
    <col min="15367" max="15367" width="12.85546875" style="1" customWidth="1"/>
    <col min="15368" max="15368" width="14.85546875" style="1" customWidth="1"/>
    <col min="15369" max="15369" width="14.28515625" style="1" customWidth="1"/>
    <col min="15370" max="15370" width="20.7109375" style="1" customWidth="1"/>
    <col min="15371" max="15371" width="21" style="1" customWidth="1"/>
    <col min="15372" max="15373" width="21.28515625" style="1" customWidth="1"/>
    <col min="15374" max="15375" width="22.42578125" style="1" bestFit="1" customWidth="1"/>
    <col min="15376" max="15376" width="22.28515625" style="1" bestFit="1" customWidth="1"/>
    <col min="15377" max="15377" width="16.7109375" style="1" customWidth="1"/>
    <col min="15378" max="15378" width="21.42578125" style="1" bestFit="1" customWidth="1"/>
    <col min="15379" max="15379" width="22.28515625" style="1" bestFit="1" customWidth="1"/>
    <col min="15380" max="15619" width="9.140625" style="1"/>
    <col min="15620" max="15620" width="4.28515625" style="1" customWidth="1"/>
    <col min="15621" max="15621" width="9.85546875" style="1" customWidth="1"/>
    <col min="15622" max="15622" width="55.42578125" style="1" bestFit="1" customWidth="1"/>
    <col min="15623" max="15623" width="12.85546875" style="1" customWidth="1"/>
    <col min="15624" max="15624" width="14.85546875" style="1" customWidth="1"/>
    <col min="15625" max="15625" width="14.28515625" style="1" customWidth="1"/>
    <col min="15626" max="15626" width="20.7109375" style="1" customWidth="1"/>
    <col min="15627" max="15627" width="21" style="1" customWidth="1"/>
    <col min="15628" max="15629" width="21.28515625" style="1" customWidth="1"/>
    <col min="15630" max="15631" width="22.42578125" style="1" bestFit="1" customWidth="1"/>
    <col min="15632" max="15632" width="22.28515625" style="1" bestFit="1" customWidth="1"/>
    <col min="15633" max="15633" width="16.7109375" style="1" customWidth="1"/>
    <col min="15634" max="15634" width="21.42578125" style="1" bestFit="1" customWidth="1"/>
    <col min="15635" max="15635" width="22.28515625" style="1" bestFit="1" customWidth="1"/>
    <col min="15636" max="15875" width="9.140625" style="1"/>
    <col min="15876" max="15876" width="4.28515625" style="1" customWidth="1"/>
    <col min="15877" max="15877" width="9.85546875" style="1" customWidth="1"/>
    <col min="15878" max="15878" width="55.42578125" style="1" bestFit="1" customWidth="1"/>
    <col min="15879" max="15879" width="12.85546875" style="1" customWidth="1"/>
    <col min="15880" max="15880" width="14.85546875" style="1" customWidth="1"/>
    <col min="15881" max="15881" width="14.28515625" style="1" customWidth="1"/>
    <col min="15882" max="15882" width="20.7109375" style="1" customWidth="1"/>
    <col min="15883" max="15883" width="21" style="1" customWidth="1"/>
    <col min="15884" max="15885" width="21.28515625" style="1" customWidth="1"/>
    <col min="15886" max="15887" width="22.42578125" style="1" bestFit="1" customWidth="1"/>
    <col min="15888" max="15888" width="22.28515625" style="1" bestFit="1" customWidth="1"/>
    <col min="15889" max="15889" width="16.7109375" style="1" customWidth="1"/>
    <col min="15890" max="15890" width="21.42578125" style="1" bestFit="1" customWidth="1"/>
    <col min="15891" max="15891" width="22.28515625" style="1" bestFit="1" customWidth="1"/>
    <col min="15892" max="16131" width="9.140625" style="1"/>
    <col min="16132" max="16132" width="4.28515625" style="1" customWidth="1"/>
    <col min="16133" max="16133" width="9.85546875" style="1" customWidth="1"/>
    <col min="16134" max="16134" width="55.42578125" style="1" bestFit="1" customWidth="1"/>
    <col min="16135" max="16135" width="12.85546875" style="1" customWidth="1"/>
    <col min="16136" max="16136" width="14.85546875" style="1" customWidth="1"/>
    <col min="16137" max="16137" width="14.28515625" style="1" customWidth="1"/>
    <col min="16138" max="16138" width="20.7109375" style="1" customWidth="1"/>
    <col min="16139" max="16139" width="21" style="1" customWidth="1"/>
    <col min="16140" max="16141" width="21.28515625" style="1" customWidth="1"/>
    <col min="16142" max="16143" width="22.42578125" style="1" bestFit="1" customWidth="1"/>
    <col min="16144" max="16144" width="22.28515625" style="1" bestFit="1" customWidth="1"/>
    <col min="16145" max="16145" width="16.7109375" style="1" customWidth="1"/>
    <col min="16146" max="16146" width="21.42578125" style="1" bestFit="1" customWidth="1"/>
    <col min="16147" max="16147" width="22.28515625" style="1" bestFit="1" customWidth="1"/>
    <col min="16148" max="16384" width="9.140625" style="1"/>
  </cols>
  <sheetData>
    <row r="1" spans="1:19" x14ac:dyDescent="0.25">
      <c r="R1" s="20"/>
    </row>
    <row r="2" spans="1:19" x14ac:dyDescent="0.25">
      <c r="R2" s="20"/>
    </row>
    <row r="3" spans="1:19" x14ac:dyDescent="0.25">
      <c r="R3" s="20"/>
    </row>
    <row r="4" spans="1:19" x14ac:dyDescent="0.25">
      <c r="R4" s="20"/>
    </row>
    <row r="5" spans="1:19" x14ac:dyDescent="0.25">
      <c r="R5" s="20"/>
    </row>
    <row r="6" spans="1:19" ht="13.9" customHeight="1" x14ac:dyDescent="0.25">
      <c r="R6" s="20"/>
    </row>
    <row r="7" spans="1:19" x14ac:dyDescent="0.25">
      <c r="K7" s="5"/>
      <c r="L7" s="5"/>
      <c r="M7" s="5"/>
      <c r="N7" s="5"/>
      <c r="R7" s="20"/>
    </row>
    <row r="8" spans="1:19" x14ac:dyDescent="0.25">
      <c r="H8" s="6"/>
      <c r="I8" s="6"/>
      <c r="J8" s="6"/>
      <c r="K8" s="7"/>
      <c r="L8" s="7"/>
      <c r="M8" s="7"/>
      <c r="N8" s="7"/>
      <c r="O8" s="7"/>
      <c r="R8" s="20"/>
    </row>
    <row r="9" spans="1:19" ht="15" customHeight="1" x14ac:dyDescent="0.25">
      <c r="B9" s="8"/>
      <c r="C9" s="9"/>
      <c r="D9" s="49" t="s">
        <v>0</v>
      </c>
      <c r="E9" s="49"/>
      <c r="F9" s="49"/>
      <c r="G9" s="49"/>
      <c r="H9" s="49"/>
      <c r="I9" s="49"/>
      <c r="J9" s="49"/>
      <c r="K9" s="49"/>
      <c r="L9" s="49"/>
      <c r="M9" s="49"/>
      <c r="N9" s="37"/>
      <c r="O9" s="9"/>
      <c r="P9" s="9"/>
      <c r="Q9" s="9"/>
      <c r="R9" s="20"/>
    </row>
    <row r="10" spans="1:19" x14ac:dyDescent="0.25">
      <c r="R10" s="20"/>
    </row>
    <row r="11" spans="1:19" ht="15" customHeight="1" thickBot="1" x14ac:dyDescent="0.3">
      <c r="M11" s="50" t="s">
        <v>129</v>
      </c>
      <c r="N11" s="50"/>
      <c r="O11" s="50"/>
      <c r="P11" s="50"/>
      <c r="Q11" s="50"/>
      <c r="R11" s="20"/>
    </row>
    <row r="12" spans="1:19" ht="14.45" customHeight="1" x14ac:dyDescent="0.25">
      <c r="A12" s="51" t="s">
        <v>1</v>
      </c>
      <c r="B12" s="53" t="s">
        <v>2</v>
      </c>
      <c r="C12" s="53" t="s">
        <v>3</v>
      </c>
      <c r="D12" s="53" t="s">
        <v>4</v>
      </c>
      <c r="E12" s="53"/>
      <c r="F12" s="53"/>
      <c r="G12" s="55" t="s">
        <v>127</v>
      </c>
      <c r="H12" s="55"/>
      <c r="I12" s="55"/>
      <c r="J12" s="55"/>
      <c r="K12" s="55"/>
      <c r="L12" s="55"/>
      <c r="M12" s="55"/>
      <c r="N12" s="55"/>
      <c r="O12" s="55"/>
      <c r="P12" s="56" t="s">
        <v>122</v>
      </c>
      <c r="Q12" s="57"/>
      <c r="R12" s="20"/>
    </row>
    <row r="13" spans="1:19" s="8" customFormat="1" ht="15.75" customHeight="1" x14ac:dyDescent="0.25">
      <c r="A13" s="52"/>
      <c r="B13" s="54"/>
      <c r="C13" s="54"/>
      <c r="D13" s="54"/>
      <c r="E13" s="54"/>
      <c r="F13" s="54"/>
      <c r="G13" s="40"/>
      <c r="H13" s="40"/>
      <c r="I13" s="40"/>
      <c r="J13" s="40"/>
      <c r="K13" s="40"/>
      <c r="L13" s="40"/>
      <c r="M13" s="40"/>
      <c r="N13" s="40"/>
      <c r="O13" s="40"/>
      <c r="P13" s="44"/>
      <c r="Q13" s="45"/>
      <c r="R13" s="24"/>
      <c r="S13" s="10"/>
    </row>
    <row r="14" spans="1:19" s="8" customFormat="1" ht="33.75" customHeight="1" x14ac:dyDescent="0.25">
      <c r="A14" s="52"/>
      <c r="B14" s="54"/>
      <c r="C14" s="54"/>
      <c r="D14" s="54"/>
      <c r="E14" s="54"/>
      <c r="F14" s="54"/>
      <c r="G14" s="41" t="s">
        <v>5</v>
      </c>
      <c r="H14" s="42"/>
      <c r="I14" s="42"/>
      <c r="J14" s="43"/>
      <c r="K14" s="40" t="s">
        <v>110</v>
      </c>
      <c r="L14" s="40"/>
      <c r="M14" s="40"/>
      <c r="N14" s="36"/>
      <c r="O14" s="40" t="s">
        <v>6</v>
      </c>
      <c r="P14" s="44" t="s">
        <v>7</v>
      </c>
      <c r="Q14" s="45" t="s">
        <v>8</v>
      </c>
      <c r="R14" s="24"/>
      <c r="S14" s="10"/>
    </row>
    <row r="15" spans="1:19" s="8" customFormat="1" ht="47.25" x14ac:dyDescent="0.25">
      <c r="A15" s="52"/>
      <c r="B15" s="54"/>
      <c r="C15" s="54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36" t="s">
        <v>126</v>
      </c>
      <c r="K15" s="29" t="s">
        <v>111</v>
      </c>
      <c r="L15" s="29" t="s">
        <v>108</v>
      </c>
      <c r="M15" s="29" t="s">
        <v>109</v>
      </c>
      <c r="N15" s="36" t="s">
        <v>126</v>
      </c>
      <c r="O15" s="40"/>
      <c r="P15" s="44"/>
      <c r="Q15" s="46"/>
      <c r="R15" s="24"/>
      <c r="S15" s="10"/>
    </row>
    <row r="16" spans="1:19" x14ac:dyDescent="0.2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VLOOKUP(B16,[4]Brokers!$B$9:$H$69,7,0)</f>
        <v>7517962256.3999996</v>
      </c>
      <c r="H16" s="16">
        <f>VLOOKUP(B16,[1]Brokers!$B$9:$AC$69,28,0)</f>
        <v>0</v>
      </c>
      <c r="I16" s="16">
        <f>VLOOKUP(B16,[4]Brokers!$B$9:$W$62,17,0)</f>
        <v>0</v>
      </c>
      <c r="J16" s="16">
        <f>VLOOKUP(B16,[4]Brokers!$B$9:$R$62,12,0)</f>
        <v>2608690.1</v>
      </c>
      <c r="K16" s="16">
        <f>VLOOKUP(B16,[2]Brokers!$B$9:$M$69,12,0)</f>
        <v>0</v>
      </c>
      <c r="L16" s="16">
        <v>0</v>
      </c>
      <c r="M16" s="16">
        <f>VLOOKUP(B16,[3]Brokers!$B$9:$Y$69,24,0)</f>
        <v>0</v>
      </c>
      <c r="N16" s="16">
        <v>0</v>
      </c>
      <c r="O16" s="27">
        <f>M16+I16+K16+H16+G16+N16+L16+J16</f>
        <v>7520570946.5</v>
      </c>
      <c r="P16" s="30">
        <f>VLOOKUP(B16,[5]Sheet1!$B$16:$P$69,15,0)+O16</f>
        <v>32655336323.310001</v>
      </c>
      <c r="Q16" s="32">
        <f>P16/$P$70</f>
        <v>0.24993819659308902</v>
      </c>
      <c r="R16" s="25"/>
    </row>
    <row r="17" spans="1:19" x14ac:dyDescent="0.2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VLOOKUP(B17,[4]Brokers!$B$9:$H$69,7,0)</f>
        <v>5244969103.9200001</v>
      </c>
      <c r="H17" s="16">
        <f>VLOOKUP(B17,[1]Brokers!$B$9:$AC$69,28,0)</f>
        <v>0</v>
      </c>
      <c r="I17" s="16">
        <f>VLOOKUP(B17,[4]Brokers!$B$9:$W$62,17,0)</f>
        <v>0</v>
      </c>
      <c r="J17" s="16">
        <f>VLOOKUP(B17,[4]Brokers!$B$9:$R$62,12,0)</f>
        <v>71177814.590000004</v>
      </c>
      <c r="K17" s="16">
        <f>VLOOKUP(B17,[2]Brokers!$B$9:$M$69,12,0)</f>
        <v>0</v>
      </c>
      <c r="L17" s="16">
        <v>0</v>
      </c>
      <c r="M17" s="16">
        <f>VLOOKUP(B17,[3]Brokers!$B$9:$Y$69,24,0)</f>
        <v>0</v>
      </c>
      <c r="N17" s="16">
        <v>0</v>
      </c>
      <c r="O17" s="27">
        <f>M17+I17+K17+H17+G17+N17+L17+J17</f>
        <v>5316146918.5100002</v>
      </c>
      <c r="P17" s="30">
        <f>VLOOKUP(B17,[5]Sheet1!$B$16:$P$69,15,0)+O17</f>
        <v>31563817028.18</v>
      </c>
      <c r="Q17" s="32">
        <f>P17/$P$70</f>
        <v>0.24158390002513072</v>
      </c>
      <c r="R17" s="25"/>
    </row>
    <row r="18" spans="1:19" x14ac:dyDescent="0.25">
      <c r="A18" s="31">
        <f t="shared" ref="A18:A69" si="0">+A17+1</f>
        <v>3</v>
      </c>
      <c r="B18" s="12" t="s">
        <v>116</v>
      </c>
      <c r="C18" s="13" t="s">
        <v>117</v>
      </c>
      <c r="D18" s="14" t="s">
        <v>14</v>
      </c>
      <c r="E18" s="14" t="s">
        <v>14</v>
      </c>
      <c r="F18" s="14"/>
      <c r="G18" s="16">
        <f>VLOOKUP(B18,[4]Brokers!$B$9:$H$69,7,0)</f>
        <v>18282740.120000001</v>
      </c>
      <c r="H18" s="16">
        <f>VLOOKUP(B18,[1]Brokers!$B$9:$AC$69,28,0)</f>
        <v>0</v>
      </c>
      <c r="I18" s="16">
        <f>VLOOKUP(B18,[4]Brokers!$B$9:$W$62,17,0)</f>
        <v>0</v>
      </c>
      <c r="J18" s="16">
        <f>VLOOKUP(B18,[4]Brokers!$B$9:$R$62,12,0)</f>
        <v>4028888.45</v>
      </c>
      <c r="K18" s="16">
        <f>VLOOKUP(B18,[2]Brokers!$B$9:$M$69,12,0)</f>
        <v>0</v>
      </c>
      <c r="L18" s="16">
        <v>0</v>
      </c>
      <c r="M18" s="16">
        <f>VLOOKUP(B18,[3]Brokers!$B$9:$Y$69,24,0)</f>
        <v>0</v>
      </c>
      <c r="N18" s="16">
        <v>0</v>
      </c>
      <c r="O18" s="27">
        <f>M18+I18+K18+H18+G18+N18+L18+J18</f>
        <v>22311628.57</v>
      </c>
      <c r="P18" s="30">
        <f>VLOOKUP(B18,[5]Sheet1!$B$16:$P$69,15,0)+O18</f>
        <v>11461625759.85</v>
      </c>
      <c r="Q18" s="32">
        <f>P18/$P$70</f>
        <v>8.772526621925883E-2</v>
      </c>
      <c r="R18" s="25"/>
    </row>
    <row r="19" spans="1:19" x14ac:dyDescent="0.25">
      <c r="A19" s="31">
        <f t="shared" si="0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VLOOKUP(B19,[4]Brokers!$B$9:$H$69,7,0)</f>
        <v>55429423.969999999</v>
      </c>
      <c r="H19" s="16">
        <f>VLOOKUP(B19,[1]Brokers!$B$9:$AC$69,28,0)</f>
        <v>0</v>
      </c>
      <c r="I19" s="16">
        <f>VLOOKUP(B19,[4]Brokers!$B$9:$W$62,17,0)</f>
        <v>600120</v>
      </c>
      <c r="J19" s="16">
        <f>VLOOKUP(B19,[4]Brokers!$B$9:$R$62,12,0)</f>
        <v>4229996.3899999997</v>
      </c>
      <c r="K19" s="16">
        <f>VLOOKUP(B19,[2]Brokers!$B$9:$M$69,12,0)</f>
        <v>0</v>
      </c>
      <c r="L19" s="16">
        <v>0</v>
      </c>
      <c r="M19" s="16">
        <f>VLOOKUP(B19,[3]Brokers!$B$9:$Y$69,24,0)</f>
        <v>0</v>
      </c>
      <c r="N19" s="16">
        <v>0</v>
      </c>
      <c r="O19" s="27">
        <f>M19+I19+K19+H19+G19+N19+L19+J19</f>
        <v>60259540.359999999</v>
      </c>
      <c r="P19" s="30">
        <f>VLOOKUP(B19,[5]Sheet1!$B$16:$P$69,15,0)+O19</f>
        <v>8944447747.8900013</v>
      </c>
      <c r="Q19" s="32">
        <f>P19/$P$70</f>
        <v>6.8459228761118554E-2</v>
      </c>
      <c r="R19" s="25"/>
    </row>
    <row r="20" spans="1:19" x14ac:dyDescent="0.25">
      <c r="A20" s="31">
        <f t="shared" si="0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VLOOKUP(B20,[4]Brokers!$B$9:$H$69,7,0)</f>
        <v>1388630331.51</v>
      </c>
      <c r="H20" s="16">
        <f>VLOOKUP(B20,[1]Brokers!$B$9:$AC$69,28,0)</f>
        <v>0</v>
      </c>
      <c r="I20" s="16">
        <f>VLOOKUP(B20,[4]Brokers!$B$9:$W$62,17,0)</f>
        <v>646785170</v>
      </c>
      <c r="J20" s="16">
        <f>VLOOKUP(B20,[4]Brokers!$B$9:$R$62,12,0)</f>
        <v>0</v>
      </c>
      <c r="K20" s="16">
        <f>VLOOKUP(B20,[2]Brokers!$B$9:$M$69,12,0)</f>
        <v>0</v>
      </c>
      <c r="L20" s="16">
        <v>0</v>
      </c>
      <c r="M20" s="16">
        <f>VLOOKUP(B20,[3]Brokers!$B$9:$Y$69,24,0)</f>
        <v>0</v>
      </c>
      <c r="N20" s="16">
        <v>0</v>
      </c>
      <c r="O20" s="27">
        <f>M20+I20+K20+H20+G20+N20+L20+J20</f>
        <v>2035415501.51</v>
      </c>
      <c r="P20" s="30">
        <f>VLOOKUP(B20,[5]Sheet1!$B$16:$P$69,15,0)+O20</f>
        <v>7889692286.2199993</v>
      </c>
      <c r="Q20" s="32">
        <f>P20/$P$70</f>
        <v>6.038631610370606E-2</v>
      </c>
      <c r="R20" s="25"/>
    </row>
    <row r="21" spans="1:19" x14ac:dyDescent="0.25">
      <c r="A21" s="31">
        <f t="shared" si="0"/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VLOOKUP(B21,[4]Brokers!$B$9:$H$69,7,0)</f>
        <v>5367235352.75</v>
      </c>
      <c r="H21" s="16">
        <f>VLOOKUP(B21,[1]Brokers!$B$9:$AC$69,28,0)</f>
        <v>0</v>
      </c>
      <c r="I21" s="16">
        <f>VLOOKUP(B21,[4]Brokers!$B$9:$W$62,17,0)</f>
        <v>0</v>
      </c>
      <c r="J21" s="16">
        <f>VLOOKUP(B21,[4]Brokers!$B$9:$R$62,12,0)</f>
        <v>2732393.9</v>
      </c>
      <c r="K21" s="16">
        <f>VLOOKUP(B21,[2]Brokers!$B$9:$M$69,12,0)</f>
        <v>0</v>
      </c>
      <c r="L21" s="16">
        <v>0</v>
      </c>
      <c r="M21" s="16">
        <f>VLOOKUP(B21,[3]Brokers!$B$9:$Y$69,24,0)</f>
        <v>0</v>
      </c>
      <c r="N21" s="16">
        <v>0</v>
      </c>
      <c r="O21" s="27">
        <f>M21+I21+K21+H21+G21+N21+L21+J21</f>
        <v>5369967746.6499996</v>
      </c>
      <c r="P21" s="30">
        <f>VLOOKUP(B21,[5]Sheet1!$B$16:$P$69,15,0)+O21</f>
        <v>7497907139.9499998</v>
      </c>
      <c r="Q21" s="32">
        <f>P21/$P$70</f>
        <v>5.7387661551776527E-2</v>
      </c>
      <c r="R21" s="25"/>
    </row>
    <row r="22" spans="1:19" x14ac:dyDescent="0.25">
      <c r="A22" s="31">
        <f t="shared" si="0"/>
        <v>7</v>
      </c>
      <c r="B22" s="12" t="s">
        <v>49</v>
      </c>
      <c r="C22" s="13" t="s">
        <v>50</v>
      </c>
      <c r="D22" s="14" t="s">
        <v>14</v>
      </c>
      <c r="E22" s="15"/>
      <c r="F22" s="15"/>
      <c r="G22" s="16">
        <f>VLOOKUP(B22,[4]Brokers!$B$9:$H$69,7,0)</f>
        <v>5210981263.1999998</v>
      </c>
      <c r="H22" s="16">
        <f>VLOOKUP(B22,[1]Brokers!$B$9:$AC$69,28,0)</f>
        <v>0</v>
      </c>
      <c r="I22" s="16">
        <f>VLOOKUP(B22,[4]Brokers!$B$9:$W$62,17,0)</f>
        <v>0</v>
      </c>
      <c r="J22" s="16">
        <f>VLOOKUP(B22,[4]Brokers!$B$9:$R$62,12,0)</f>
        <v>0</v>
      </c>
      <c r="K22" s="16">
        <f>VLOOKUP(B22,[2]Brokers!$B$9:$M$69,12,0)</f>
        <v>0</v>
      </c>
      <c r="L22" s="16">
        <v>0</v>
      </c>
      <c r="M22" s="16">
        <f>VLOOKUP(B22,[3]Brokers!$B$9:$Y$69,24,0)</f>
        <v>0</v>
      </c>
      <c r="N22" s="16">
        <v>0</v>
      </c>
      <c r="O22" s="27">
        <f>M22+I22+K22+H22+G22+N22+L22+J22</f>
        <v>5210981263.1999998</v>
      </c>
      <c r="P22" s="30">
        <f>VLOOKUP(B22,[5]Sheet1!$B$16:$P$69,15,0)+O22</f>
        <v>5243118423.1999998</v>
      </c>
      <c r="Q22" s="32">
        <f>P22/$P$70</f>
        <v>4.0129905576356914E-2</v>
      </c>
      <c r="R22" s="25"/>
    </row>
    <row r="23" spans="1:19" x14ac:dyDescent="0.25">
      <c r="A23" s="31">
        <f t="shared" si="0"/>
        <v>8</v>
      </c>
      <c r="B23" s="12" t="s">
        <v>19</v>
      </c>
      <c r="C23" s="13" t="s">
        <v>20</v>
      </c>
      <c r="D23" s="14" t="s">
        <v>14</v>
      </c>
      <c r="E23" s="15" t="s">
        <v>14</v>
      </c>
      <c r="F23" s="15" t="s">
        <v>14</v>
      </c>
      <c r="G23" s="16">
        <f>VLOOKUP(B23,[4]Brokers!$B$9:$H$69,7,0)</f>
        <v>243315436.36000001</v>
      </c>
      <c r="H23" s="16">
        <f>VLOOKUP(B23,[1]Brokers!$B$9:$AC$69,28,0)</f>
        <v>0</v>
      </c>
      <c r="I23" s="16">
        <f>VLOOKUP(B23,[4]Brokers!$B$9:$W$62,17,0)</f>
        <v>0</v>
      </c>
      <c r="J23" s="16">
        <f>VLOOKUP(B23,[4]Brokers!$B$9:$R$62,12,0)</f>
        <v>0</v>
      </c>
      <c r="K23" s="16">
        <f>VLOOKUP(B23,[2]Brokers!$B$9:$M$69,12,0)</f>
        <v>0</v>
      </c>
      <c r="L23" s="16">
        <v>0</v>
      </c>
      <c r="M23" s="16">
        <f>VLOOKUP(B23,[3]Brokers!$B$9:$Y$69,24,0)</f>
        <v>0</v>
      </c>
      <c r="N23" s="16">
        <v>0</v>
      </c>
      <c r="O23" s="27">
        <f>M23+I23+K23+H23+G23+N23+L23+J23</f>
        <v>243315436.36000001</v>
      </c>
      <c r="P23" s="30">
        <f>VLOOKUP(B23,[5]Sheet1!$B$16:$P$69,15,0)+O23</f>
        <v>4861881327.04</v>
      </c>
      <c r="Q23" s="32">
        <f>P23/$P$70</f>
        <v>3.7211983943420013E-2</v>
      </c>
      <c r="R23" s="25"/>
    </row>
    <row r="24" spans="1:19" x14ac:dyDescent="0.25">
      <c r="A24" s="31">
        <f t="shared" si="0"/>
        <v>9</v>
      </c>
      <c r="B24" s="12" t="s">
        <v>41</v>
      </c>
      <c r="C24" s="13" t="s">
        <v>42</v>
      </c>
      <c r="D24" s="14" t="s">
        <v>14</v>
      </c>
      <c r="E24" s="14"/>
      <c r="F24" s="15"/>
      <c r="G24" s="16">
        <f>VLOOKUP(B24,[4]Brokers!$B$9:$H$69,7,0)</f>
        <v>1714734087.23</v>
      </c>
      <c r="H24" s="16">
        <f>VLOOKUP(B24,[1]Brokers!$B$9:$AC$69,28,0)</f>
        <v>0</v>
      </c>
      <c r="I24" s="16">
        <f>VLOOKUP(B24,[4]Brokers!$B$9:$W$62,17,0)</f>
        <v>0</v>
      </c>
      <c r="J24" s="16">
        <f>VLOOKUP(B24,[4]Brokers!$B$9:$R$62,12,0)</f>
        <v>3369360.02</v>
      </c>
      <c r="K24" s="16">
        <f>VLOOKUP(B24,[2]Brokers!$B$9:$M$69,12,0)</f>
        <v>0</v>
      </c>
      <c r="L24" s="16">
        <v>0</v>
      </c>
      <c r="M24" s="16">
        <f>VLOOKUP(B24,[3]Brokers!$B$9:$Y$69,24,0)</f>
        <v>0</v>
      </c>
      <c r="N24" s="16">
        <v>0</v>
      </c>
      <c r="O24" s="27">
        <f>M24+I24+K24+H24+G24+N24+L24+J24</f>
        <v>1718103447.25</v>
      </c>
      <c r="P24" s="30">
        <f>VLOOKUP(B24,[5]Sheet1!$B$16:$P$69,15,0)+O24</f>
        <v>3608165249.4399996</v>
      </c>
      <c r="Q24" s="32">
        <f>P24/$P$70</f>
        <v>2.7616261750492265E-2</v>
      </c>
      <c r="R24" s="25"/>
    </row>
    <row r="25" spans="1:19" s="26" customFormat="1" x14ac:dyDescent="0.25">
      <c r="A25" s="31">
        <f t="shared" si="0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VLOOKUP(B25,[4]Brokers!$B$9:$H$69,7,0)</f>
        <v>201780034.27999997</v>
      </c>
      <c r="H25" s="16">
        <f>VLOOKUP(B25,[1]Brokers!$B$9:$AC$69,28,0)</f>
        <v>0</v>
      </c>
      <c r="I25" s="16">
        <f>VLOOKUP(B25,[4]Brokers!$B$9:$W$62,17,0)</f>
        <v>0</v>
      </c>
      <c r="J25" s="16">
        <f>VLOOKUP(B25,[4]Brokers!$B$9:$R$62,12,0)</f>
        <v>3325620.12</v>
      </c>
      <c r="K25" s="16">
        <f>VLOOKUP(B25,[2]Brokers!$B$9:$M$69,12,0)</f>
        <v>0</v>
      </c>
      <c r="L25" s="16">
        <v>0</v>
      </c>
      <c r="M25" s="16">
        <f>VLOOKUP(B25,[3]Brokers!$B$9:$Y$69,24,0)</f>
        <v>0</v>
      </c>
      <c r="N25" s="16">
        <v>0</v>
      </c>
      <c r="O25" s="27">
        <f>M25+I25+K25+H25+G25+N25+L25+J25</f>
        <v>205105654.39999998</v>
      </c>
      <c r="P25" s="30">
        <f>VLOOKUP(B25,[5]Sheet1!$B$16:$P$69,15,0)+O25</f>
        <v>3509532641.2799997</v>
      </c>
      <c r="Q25" s="32">
        <f>P25/$P$70</f>
        <v>2.6861345127839505E-2</v>
      </c>
      <c r="R25" s="25"/>
      <c r="S25" s="10"/>
    </row>
    <row r="26" spans="1:19" x14ac:dyDescent="0.25">
      <c r="A26" s="31">
        <f t="shared" si="0"/>
        <v>11</v>
      </c>
      <c r="B26" s="12" t="s">
        <v>61</v>
      </c>
      <c r="C26" s="13" t="s">
        <v>62</v>
      </c>
      <c r="D26" s="14" t="s">
        <v>14</v>
      </c>
      <c r="E26" s="15" t="s">
        <v>14</v>
      </c>
      <c r="F26" s="15" t="s">
        <v>14</v>
      </c>
      <c r="G26" s="16">
        <f>VLOOKUP(B26,[4]Brokers!$B$9:$H$69,7,0)</f>
        <v>0</v>
      </c>
      <c r="H26" s="16">
        <f>VLOOKUP(B26,[1]Brokers!$B$9:$AC$69,28,0)</f>
        <v>0</v>
      </c>
      <c r="I26" s="16">
        <f>VLOOKUP(B26,[4]Brokers!$B$9:$W$62,17,0)</f>
        <v>0</v>
      </c>
      <c r="J26" s="16">
        <f>VLOOKUP(B26,[4]Brokers!$B$9:$R$62,12,0)</f>
        <v>0</v>
      </c>
      <c r="K26" s="16">
        <f>VLOOKUP(B26,[2]Brokers!$B$9:$M$69,12,0)</f>
        <v>0</v>
      </c>
      <c r="L26" s="16">
        <v>0</v>
      </c>
      <c r="M26" s="16">
        <f>VLOOKUP(B26,[3]Brokers!$B$9:$Y$69,24,0)</f>
        <v>0</v>
      </c>
      <c r="N26" s="16">
        <v>0</v>
      </c>
      <c r="O26" s="27">
        <f>M26+I26+K26+H26+G26+N26+L26+J26</f>
        <v>0</v>
      </c>
      <c r="P26" s="30">
        <f>VLOOKUP(B26,[5]Sheet1!$B$16:$P$69,15,0)+O26</f>
        <v>2221931463.1999998</v>
      </c>
      <c r="Q26" s="32">
        <f>P26/$P$70</f>
        <v>1.7006272339912643E-2</v>
      </c>
      <c r="R26" s="25"/>
    </row>
    <row r="27" spans="1:19" x14ac:dyDescent="0.25">
      <c r="A27" s="31">
        <f t="shared" si="0"/>
        <v>12</v>
      </c>
      <c r="B27" s="12" t="s">
        <v>35</v>
      </c>
      <c r="C27" s="13" t="s">
        <v>36</v>
      </c>
      <c r="D27" s="14" t="s">
        <v>14</v>
      </c>
      <c r="E27" s="15"/>
      <c r="F27" s="15"/>
      <c r="G27" s="16">
        <f>VLOOKUP(B27,[4]Brokers!$B$9:$H$69,7,0)</f>
        <v>37007680.689999998</v>
      </c>
      <c r="H27" s="16">
        <f>VLOOKUP(B27,[1]Brokers!$B$9:$AC$69,28,0)</f>
        <v>0</v>
      </c>
      <c r="I27" s="16">
        <f>VLOOKUP(B27,[4]Brokers!$B$9:$W$62,17,0)</f>
        <v>0</v>
      </c>
      <c r="J27" s="16">
        <f>VLOOKUP(B27,[4]Brokers!$B$9:$R$62,12,0)</f>
        <v>104510</v>
      </c>
      <c r="K27" s="16">
        <f>VLOOKUP(B27,[2]Brokers!$B$9:$M$69,12,0)</f>
        <v>0</v>
      </c>
      <c r="L27" s="16">
        <v>0</v>
      </c>
      <c r="M27" s="16">
        <f>VLOOKUP(B27,[3]Brokers!$B$9:$Y$69,24,0)</f>
        <v>0</v>
      </c>
      <c r="N27" s="16">
        <v>0</v>
      </c>
      <c r="O27" s="27">
        <f>M27+I27+K27+H27+G27+N27+L27+J27</f>
        <v>37112190.689999998</v>
      </c>
      <c r="P27" s="30">
        <f>VLOOKUP(B27,[5]Sheet1!$B$16:$P$69,15,0)+O27</f>
        <v>1567725654.7499998</v>
      </c>
      <c r="Q27" s="32">
        <f>P27/$P$70</f>
        <v>1.1999096227994922E-2</v>
      </c>
      <c r="R27" s="25"/>
    </row>
    <row r="28" spans="1:19" x14ac:dyDescent="0.25">
      <c r="A28" s="31">
        <f t="shared" si="0"/>
        <v>13</v>
      </c>
      <c r="B28" s="12" t="s">
        <v>79</v>
      </c>
      <c r="C28" s="13" t="s">
        <v>114</v>
      </c>
      <c r="D28" s="14" t="s">
        <v>14</v>
      </c>
      <c r="E28" s="15"/>
      <c r="F28" s="15" t="s">
        <v>14</v>
      </c>
      <c r="G28" s="16">
        <f>VLOOKUP(B28,[4]Brokers!$B$9:$H$69,7,0)</f>
        <v>388516980.63999999</v>
      </c>
      <c r="H28" s="16">
        <f>VLOOKUP(B28,[1]Brokers!$B$9:$AC$69,28,0)</f>
        <v>0</v>
      </c>
      <c r="I28" s="16">
        <f>VLOOKUP(B28,[4]Brokers!$B$9:$W$62,17,0)</f>
        <v>0</v>
      </c>
      <c r="J28" s="16">
        <f>VLOOKUP(B28,[4]Brokers!$B$9:$R$62,12,0)</f>
        <v>1910621.1099999999</v>
      </c>
      <c r="K28" s="16">
        <f>VLOOKUP(B28,[2]Brokers!$B$9:$M$69,12,0)</f>
        <v>0</v>
      </c>
      <c r="L28" s="16">
        <v>0</v>
      </c>
      <c r="M28" s="16">
        <f>VLOOKUP(B28,[3]Brokers!$B$9:$Y$69,24,0)</f>
        <v>0</v>
      </c>
      <c r="N28" s="16">
        <v>0</v>
      </c>
      <c r="O28" s="27">
        <f>M28+I28+K28+H28+G28+N28+L28+J28</f>
        <v>390427601.75</v>
      </c>
      <c r="P28" s="30">
        <f>VLOOKUP(B28,[5]Sheet1!$B$16:$P$69,15,0)+O28</f>
        <v>1554379263.0900002</v>
      </c>
      <c r="Q28" s="32">
        <f>P28/$P$70</f>
        <v>1.1896945295311243E-2</v>
      </c>
      <c r="R28" s="25"/>
    </row>
    <row r="29" spans="1:19" x14ac:dyDescent="0.25">
      <c r="A29" s="31">
        <f t="shared" si="0"/>
        <v>14</v>
      </c>
      <c r="B29" s="12" t="s">
        <v>124</v>
      </c>
      <c r="C29" s="13" t="s">
        <v>125</v>
      </c>
      <c r="D29" s="14" t="s">
        <v>14</v>
      </c>
      <c r="E29" s="15"/>
      <c r="F29" s="14" t="s">
        <v>14</v>
      </c>
      <c r="G29" s="16">
        <f>VLOOKUP(B29,[4]Brokers!$B$9:$H$69,7,0)</f>
        <v>525640860.63999999</v>
      </c>
      <c r="H29" s="16">
        <f>VLOOKUP(B29,[1]Brokers!$B$9:$AC$69,28,0)</f>
        <v>0</v>
      </c>
      <c r="I29" s="16">
        <f>VLOOKUP(B29,[4]Brokers!$B$9:$W$62,17,0)</f>
        <v>15150770</v>
      </c>
      <c r="J29" s="16">
        <f>VLOOKUP(B29,[4]Brokers!$B$9:$R$62,12,0)</f>
        <v>0</v>
      </c>
      <c r="K29" s="16">
        <f>VLOOKUP(B29,[2]Brokers!$B$9:$M$69,12,0)</f>
        <v>0</v>
      </c>
      <c r="L29" s="27">
        <v>0</v>
      </c>
      <c r="M29" s="16">
        <f>VLOOKUP(B29,[3]Brokers!$B$9:$Y$69,24,0)</f>
        <v>0</v>
      </c>
      <c r="N29" s="16">
        <v>0</v>
      </c>
      <c r="O29" s="27">
        <f>M29+I29+K29+H29+G29+N29+L29+J29</f>
        <v>540791630.63999999</v>
      </c>
      <c r="P29" s="30">
        <f>VLOOKUP(B29,[5]Sheet1!$B$16:$P$69,15,0)+O29</f>
        <v>1392682511.3699999</v>
      </c>
      <c r="Q29" s="32">
        <f>P29/$P$70</f>
        <v>1.0659346817692475E-2</v>
      </c>
      <c r="R29" s="25"/>
    </row>
    <row r="30" spans="1:19" x14ac:dyDescent="0.25">
      <c r="A30" s="31">
        <f t="shared" si="0"/>
        <v>15</v>
      </c>
      <c r="B30" s="12" t="s">
        <v>31</v>
      </c>
      <c r="C30" s="13" t="s">
        <v>32</v>
      </c>
      <c r="D30" s="14" t="s">
        <v>14</v>
      </c>
      <c r="E30" s="15" t="s">
        <v>14</v>
      </c>
      <c r="F30" s="15"/>
      <c r="G30" s="16">
        <f>VLOOKUP(B30,[4]Brokers!$B$9:$H$69,7,0)</f>
        <v>157897870.52000001</v>
      </c>
      <c r="H30" s="16">
        <f>VLOOKUP(B30,[1]Brokers!$B$9:$AC$69,28,0)</f>
        <v>0</v>
      </c>
      <c r="I30" s="16">
        <f>VLOOKUP(B30,[4]Brokers!$B$9:$W$62,17,0)</f>
        <v>0</v>
      </c>
      <c r="J30" s="16">
        <f>VLOOKUP(B30,[4]Brokers!$B$9:$R$62,12,0)</f>
        <v>0</v>
      </c>
      <c r="K30" s="16">
        <f>VLOOKUP(B30,[2]Brokers!$B$9:$M$69,12,0)</f>
        <v>0</v>
      </c>
      <c r="L30" s="16">
        <v>0</v>
      </c>
      <c r="M30" s="16">
        <f>VLOOKUP(B30,[3]Brokers!$B$9:$Y$69,24,0)</f>
        <v>0</v>
      </c>
      <c r="N30" s="16">
        <v>0</v>
      </c>
      <c r="O30" s="27">
        <f>M30+I30+K30+H30+G30+N30+L30+J30</f>
        <v>157897870.52000001</v>
      </c>
      <c r="P30" s="30">
        <f>VLOOKUP(B30,[5]Sheet1!$B$16:$P$69,15,0)+O30</f>
        <v>1279636931.1900001</v>
      </c>
      <c r="Q30" s="32">
        <f>P30/$P$70</f>
        <v>9.7941158440080899E-3</v>
      </c>
      <c r="R30" s="25"/>
    </row>
    <row r="31" spans="1:19" x14ac:dyDescent="0.25">
      <c r="A31" s="31">
        <f t="shared" si="0"/>
        <v>16</v>
      </c>
      <c r="B31" s="12" t="s">
        <v>94</v>
      </c>
      <c r="C31" s="13" t="s">
        <v>95</v>
      </c>
      <c r="D31" s="14" t="s">
        <v>14</v>
      </c>
      <c r="E31" s="15" t="s">
        <v>14</v>
      </c>
      <c r="F31" s="15" t="s">
        <v>14</v>
      </c>
      <c r="G31" s="16">
        <f>VLOOKUP(B31,[4]Brokers!$B$9:$H$69,7,0)</f>
        <v>282131057.50999999</v>
      </c>
      <c r="H31" s="16">
        <f>VLOOKUP(B31,[1]Brokers!$B$9:$AC$69,28,0)</f>
        <v>0</v>
      </c>
      <c r="I31" s="16">
        <f>VLOOKUP(B31,[4]Brokers!$B$9:$W$62,17,0)</f>
        <v>0</v>
      </c>
      <c r="J31" s="16">
        <f>VLOOKUP(B31,[4]Brokers!$B$9:$R$62,12,0)</f>
        <v>0</v>
      </c>
      <c r="K31" s="16">
        <f>VLOOKUP(B31,[2]Brokers!$B$9:$M$69,12,0)</f>
        <v>0</v>
      </c>
      <c r="L31" s="16">
        <v>0</v>
      </c>
      <c r="M31" s="16">
        <f>VLOOKUP(B31,[3]Brokers!$B$9:$Y$69,24,0)</f>
        <v>0</v>
      </c>
      <c r="N31" s="16">
        <v>0</v>
      </c>
      <c r="O31" s="27">
        <f>M31+I31+K31+H31+G31+N31+L31+J31</f>
        <v>282131057.50999999</v>
      </c>
      <c r="P31" s="30">
        <f>VLOOKUP(B31,[5]Sheet1!$B$16:$P$69,15,0)+O31</f>
        <v>1049710478.55</v>
      </c>
      <c r="Q31" s="32">
        <f>P31/$P$70</f>
        <v>8.0342992445732644E-3</v>
      </c>
      <c r="R31" s="25"/>
    </row>
    <row r="32" spans="1:19" x14ac:dyDescent="0.25">
      <c r="A32" s="31">
        <f t="shared" si="0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VLOOKUP(B32,[4]Brokers!$B$9:$H$69,7,0)</f>
        <v>17845662.649999999</v>
      </c>
      <c r="H32" s="16">
        <f>VLOOKUP(B32,[1]Brokers!$B$9:$AC$69,28,0)</f>
        <v>0</v>
      </c>
      <c r="I32" s="16">
        <f>VLOOKUP(B32,[4]Brokers!$B$9:$W$62,17,0)</f>
        <v>0</v>
      </c>
      <c r="J32" s="16">
        <f>VLOOKUP(B32,[4]Brokers!$B$9:$R$62,12,0)</f>
        <v>3237201</v>
      </c>
      <c r="K32" s="16">
        <f>VLOOKUP(B32,[2]Brokers!$B$9:$M$69,12,0)</f>
        <v>0</v>
      </c>
      <c r="L32" s="16">
        <v>0</v>
      </c>
      <c r="M32" s="16">
        <f>VLOOKUP(B32,[3]Brokers!$B$9:$Y$69,24,0)</f>
        <v>0</v>
      </c>
      <c r="N32" s="16">
        <v>0</v>
      </c>
      <c r="O32" s="27">
        <f>M32+I32+K32+H32+G32+N32+L32+J32</f>
        <v>21082863.649999999</v>
      </c>
      <c r="P32" s="30">
        <f>VLOOKUP(B32,[5]Sheet1!$B$16:$P$69,15,0)+O32</f>
        <v>642378263.50999987</v>
      </c>
      <c r="Q32" s="32">
        <f>P32/$P$70</f>
        <v>4.9166501646985749E-3</v>
      </c>
      <c r="R32" s="25"/>
    </row>
    <row r="33" spans="1:19" x14ac:dyDescent="0.25">
      <c r="A33" s="31">
        <f t="shared" si="0"/>
        <v>18</v>
      </c>
      <c r="B33" s="12" t="s">
        <v>86</v>
      </c>
      <c r="C33" s="13" t="s">
        <v>87</v>
      </c>
      <c r="D33" s="14" t="s">
        <v>14</v>
      </c>
      <c r="E33" s="15"/>
      <c r="F33" s="15"/>
      <c r="G33" s="16">
        <f>VLOOKUP(B33,[4]Brokers!$B$9:$H$69,7,0)</f>
        <v>0</v>
      </c>
      <c r="H33" s="16">
        <f>VLOOKUP(B33,[1]Brokers!$B$9:$AC$69,28,0)</f>
        <v>0</v>
      </c>
      <c r="I33" s="16">
        <f>VLOOKUP(B33,[4]Brokers!$B$9:$W$62,17,0)</f>
        <v>0</v>
      </c>
      <c r="J33" s="16">
        <f>VLOOKUP(B33,[4]Brokers!$B$9:$R$62,12,0)</f>
        <v>0</v>
      </c>
      <c r="K33" s="16">
        <f>VLOOKUP(B33,[2]Brokers!$B$9:$M$69,12,0)</f>
        <v>0</v>
      </c>
      <c r="L33" s="16">
        <v>0</v>
      </c>
      <c r="M33" s="16">
        <f>VLOOKUP(B33,[3]Brokers!$B$9:$Y$69,24,0)</f>
        <v>0</v>
      </c>
      <c r="N33" s="16">
        <v>0</v>
      </c>
      <c r="O33" s="27">
        <f>M33+I33+K33+H33+G33+N33+L33+J33</f>
        <v>0</v>
      </c>
      <c r="P33" s="30">
        <f>VLOOKUP(B33,[5]Sheet1!$B$16:$P$69,15,0)+O33</f>
        <v>500262905.69999999</v>
      </c>
      <c r="Q33" s="32">
        <f>P33/$P$70</f>
        <v>3.8289242295699256E-3</v>
      </c>
      <c r="R33" s="25"/>
    </row>
    <row r="34" spans="1:19" x14ac:dyDescent="0.25">
      <c r="A34" s="31">
        <f t="shared" si="0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VLOOKUP(B34,[4]Brokers!$B$9:$H$69,7,0)</f>
        <v>34362977.100000001</v>
      </c>
      <c r="H34" s="16">
        <f>VLOOKUP(B34,[1]Brokers!$B$9:$AC$69,28,0)</f>
        <v>0</v>
      </c>
      <c r="I34" s="16">
        <f>VLOOKUP(B34,[4]Brokers!$B$9:$W$62,17,0)</f>
        <v>0</v>
      </c>
      <c r="J34" s="16">
        <f>VLOOKUP(B34,[4]Brokers!$B$9:$R$62,12,0)</f>
        <v>0</v>
      </c>
      <c r="K34" s="16">
        <f>VLOOKUP(B34,[2]Brokers!$B$9:$M$69,12,0)</f>
        <v>0</v>
      </c>
      <c r="L34" s="16">
        <v>0</v>
      </c>
      <c r="M34" s="16">
        <f>VLOOKUP(B34,[3]Brokers!$B$9:$Y$69,24,0)</f>
        <v>0</v>
      </c>
      <c r="N34" s="16">
        <v>0</v>
      </c>
      <c r="O34" s="27">
        <f>M34+I34+K34+H34+G34+N34+L34+J34</f>
        <v>34362977.100000001</v>
      </c>
      <c r="P34" s="30">
        <f>VLOOKUP(B34,[5]Sheet1!$B$16:$P$69,15,0)+O34</f>
        <v>336480003</v>
      </c>
      <c r="Q34" s="32">
        <f>P34/$P$70</f>
        <v>2.5753587195311038E-3</v>
      </c>
      <c r="R34" s="25"/>
    </row>
    <row r="35" spans="1:19" x14ac:dyDescent="0.25">
      <c r="A35" s="31">
        <f t="shared" si="0"/>
        <v>20</v>
      </c>
      <c r="B35" s="12" t="s">
        <v>115</v>
      </c>
      <c r="C35" s="13" t="s">
        <v>128</v>
      </c>
      <c r="D35" s="14" t="s">
        <v>14</v>
      </c>
      <c r="E35" s="15"/>
      <c r="F35" s="15"/>
      <c r="G35" s="16">
        <f>VLOOKUP(B35,[4]Brokers!$B$9:$H$69,7,0)</f>
        <v>6531549.29</v>
      </c>
      <c r="H35" s="16">
        <f>VLOOKUP(B35,[1]Brokers!$B$9:$AC$69,28,0)</f>
        <v>0</v>
      </c>
      <c r="I35" s="16">
        <f>VLOOKUP(B35,[4]Brokers!$B$9:$W$62,17,0)</f>
        <v>0</v>
      </c>
      <c r="J35" s="16">
        <f>VLOOKUP(B35,[4]Brokers!$B$9:$R$62,12,0)</f>
        <v>0</v>
      </c>
      <c r="K35" s="16">
        <f>VLOOKUP(B35,[2]Brokers!$B$9:$M$69,12,0)</f>
        <v>0</v>
      </c>
      <c r="L35" s="16">
        <v>0</v>
      </c>
      <c r="M35" s="16">
        <f>VLOOKUP(B35,[3]Brokers!$B$9:$Y$69,24,0)</f>
        <v>0</v>
      </c>
      <c r="N35" s="16">
        <v>0</v>
      </c>
      <c r="O35" s="27">
        <f>M35+I35+K35+H35+G35+N35+L35+J35</f>
        <v>6531549.29</v>
      </c>
      <c r="P35" s="30">
        <f>VLOOKUP(B35,[5]Sheet1!$B$16:$P$69,15,0)+O35</f>
        <v>255715203.00999999</v>
      </c>
      <c r="Q35" s="32">
        <f>P35/$P$70</f>
        <v>1.9571991557206145E-3</v>
      </c>
      <c r="R35" s="25"/>
    </row>
    <row r="36" spans="1:19" x14ac:dyDescent="0.25">
      <c r="A36" s="31">
        <f t="shared" si="0"/>
        <v>21</v>
      </c>
      <c r="B36" s="12" t="s">
        <v>59</v>
      </c>
      <c r="C36" s="13" t="s">
        <v>60</v>
      </c>
      <c r="D36" s="14" t="s">
        <v>14</v>
      </c>
      <c r="E36" s="15"/>
      <c r="F36" s="15"/>
      <c r="G36" s="16">
        <f>VLOOKUP(B36,[4]Brokers!$B$9:$H$69,7,0)</f>
        <v>15521253</v>
      </c>
      <c r="H36" s="16">
        <f>VLOOKUP(B36,[1]Brokers!$B$9:$AC$69,28,0)</f>
        <v>0</v>
      </c>
      <c r="I36" s="16">
        <f>VLOOKUP(B36,[4]Brokers!$B$9:$W$62,17,0)</f>
        <v>0</v>
      </c>
      <c r="J36" s="16">
        <f>VLOOKUP(B36,[4]Brokers!$B$9:$R$62,12,0)</f>
        <v>0</v>
      </c>
      <c r="K36" s="16">
        <f>VLOOKUP(B36,[2]Brokers!$B$9:$M$69,12,0)</f>
        <v>0</v>
      </c>
      <c r="L36" s="16">
        <v>0</v>
      </c>
      <c r="M36" s="16">
        <f>VLOOKUP(B36,[3]Brokers!$B$9:$Y$69,24,0)</f>
        <v>0</v>
      </c>
      <c r="N36" s="16">
        <v>0</v>
      </c>
      <c r="O36" s="27">
        <f>M36+I36+K36+H36+G36+N36+L36+J36</f>
        <v>15521253</v>
      </c>
      <c r="P36" s="30">
        <f>VLOOKUP(B36,[5]Sheet1!$B$16:$P$69,15,0)+O36</f>
        <v>255320495.80000001</v>
      </c>
      <c r="Q36" s="32">
        <f>P36/$P$70</f>
        <v>1.9541781362072044E-3</v>
      </c>
      <c r="R36" s="25"/>
    </row>
    <row r="37" spans="1:19" x14ac:dyDescent="0.25">
      <c r="A37" s="31">
        <f t="shared" si="0"/>
        <v>22</v>
      </c>
      <c r="B37" s="12" t="s">
        <v>51</v>
      </c>
      <c r="C37" s="13" t="s">
        <v>52</v>
      </c>
      <c r="D37" s="14" t="s">
        <v>14</v>
      </c>
      <c r="E37" s="15"/>
      <c r="F37" s="15"/>
      <c r="G37" s="16">
        <f>VLOOKUP(B37,[4]Brokers!$B$9:$H$69,7,0)</f>
        <v>46298691.140000001</v>
      </c>
      <c r="H37" s="16">
        <f>VLOOKUP(B37,[1]Brokers!$B$9:$AC$69,28,0)</f>
        <v>0</v>
      </c>
      <c r="I37" s="16">
        <f>VLOOKUP(B37,[4]Brokers!$B$9:$W$62,17,0)</f>
        <v>0</v>
      </c>
      <c r="J37" s="16">
        <f>VLOOKUP(B37,[4]Brokers!$B$9:$R$62,12,0)</f>
        <v>0</v>
      </c>
      <c r="K37" s="16">
        <f>VLOOKUP(B37,[2]Brokers!$B$9:$M$69,12,0)</f>
        <v>0</v>
      </c>
      <c r="L37" s="16">
        <v>0</v>
      </c>
      <c r="M37" s="16">
        <f>VLOOKUP(B37,[3]Brokers!$B$9:$Y$69,24,0)</f>
        <v>0</v>
      </c>
      <c r="N37" s="16">
        <v>0</v>
      </c>
      <c r="O37" s="27">
        <f>M37+I37+K37+H37+G37+N37+L37+J37</f>
        <v>46298691.140000001</v>
      </c>
      <c r="P37" s="30">
        <f>VLOOKUP(B37,[5]Sheet1!$B$16:$P$69,15,0)+O37</f>
        <v>229779221.61000001</v>
      </c>
      <c r="Q37" s="32">
        <f>P37/$P$70</f>
        <v>1.7586897190451562E-3</v>
      </c>
      <c r="R37" s="25"/>
    </row>
    <row r="38" spans="1:19" x14ac:dyDescent="0.25">
      <c r="A38" s="31">
        <f t="shared" si="0"/>
        <v>23</v>
      </c>
      <c r="B38" s="12" t="s">
        <v>98</v>
      </c>
      <c r="C38" s="13" t="s">
        <v>99</v>
      </c>
      <c r="D38" s="14" t="s">
        <v>14</v>
      </c>
      <c r="E38" s="15" t="s">
        <v>14</v>
      </c>
      <c r="F38" s="15" t="s">
        <v>14</v>
      </c>
      <c r="G38" s="16">
        <f>VLOOKUP(B38,[4]Brokers!$B$9:$H$69,7,0)</f>
        <v>29695000</v>
      </c>
      <c r="H38" s="16">
        <f>VLOOKUP(B38,[1]Brokers!$B$9:$AC$69,28,0)</f>
        <v>0</v>
      </c>
      <c r="I38" s="16">
        <f>VLOOKUP(B38,[4]Brokers!$B$9:$W$62,17,0)</f>
        <v>0</v>
      </c>
      <c r="J38" s="16">
        <f>VLOOKUP(B38,[4]Brokers!$B$9:$R$62,12,0)</f>
        <v>0</v>
      </c>
      <c r="K38" s="16">
        <f>VLOOKUP(B38,[2]Brokers!$B$9:$M$69,12,0)</f>
        <v>0</v>
      </c>
      <c r="L38" s="16">
        <v>0</v>
      </c>
      <c r="M38" s="16">
        <f>VLOOKUP(B38,[3]Brokers!$B$9:$Y$69,24,0)</f>
        <v>0</v>
      </c>
      <c r="N38" s="16">
        <v>0</v>
      </c>
      <c r="O38" s="27">
        <f>M38+I38+K38+H38+G38+N38+L38+J38</f>
        <v>29695000</v>
      </c>
      <c r="P38" s="30">
        <f>VLOOKUP(B38,[5]Sheet1!$B$16:$P$69,15,0)+O38</f>
        <v>228696068.44000003</v>
      </c>
      <c r="Q38" s="32">
        <f>P38/$P$70</f>
        <v>1.7503994553264316E-3</v>
      </c>
      <c r="R38" s="25"/>
    </row>
    <row r="39" spans="1:19" x14ac:dyDescent="0.25">
      <c r="A39" s="31">
        <f t="shared" si="0"/>
        <v>24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VLOOKUP(B39,[4]Brokers!$B$9:$H$69,7,0)</f>
        <v>0</v>
      </c>
      <c r="H39" s="16">
        <f>VLOOKUP(B39,[1]Brokers!$B$9:$AC$69,28,0)</f>
        <v>0</v>
      </c>
      <c r="I39" s="16">
        <f>VLOOKUP(B39,[4]Brokers!$B$9:$W$62,17,0)</f>
        <v>0</v>
      </c>
      <c r="J39" s="16">
        <f>VLOOKUP(B39,[4]Brokers!$B$9:$R$62,12,0)</f>
        <v>0</v>
      </c>
      <c r="K39" s="16">
        <f>VLOOKUP(B39,[2]Brokers!$B$9:$M$69,12,0)</f>
        <v>0</v>
      </c>
      <c r="L39" s="16">
        <v>0</v>
      </c>
      <c r="M39" s="16">
        <f>VLOOKUP(B39,[3]Brokers!$B$9:$Y$69,24,0)</f>
        <v>0</v>
      </c>
      <c r="N39" s="16">
        <v>0</v>
      </c>
      <c r="O39" s="27">
        <f>M39+I39+K39+H39+G39+N39+L39+J39</f>
        <v>0</v>
      </c>
      <c r="P39" s="30">
        <f>VLOOKUP(B39,[5]Sheet1!$B$16:$P$69,15,0)+O39</f>
        <v>217513089</v>
      </c>
      <c r="Q39" s="32">
        <f>P39/$P$70</f>
        <v>1.6648068989951091E-3</v>
      </c>
      <c r="R39" s="25"/>
      <c r="S39" s="1"/>
    </row>
    <row r="40" spans="1:19" x14ac:dyDescent="0.25">
      <c r="A40" s="31">
        <f t="shared" si="0"/>
        <v>25</v>
      </c>
      <c r="B40" s="12" t="s">
        <v>57</v>
      </c>
      <c r="C40" s="13" t="s">
        <v>58</v>
      </c>
      <c r="D40" s="14" t="s">
        <v>14</v>
      </c>
      <c r="E40" s="15" t="s">
        <v>14</v>
      </c>
      <c r="F40" s="15"/>
      <c r="G40" s="16">
        <f>VLOOKUP(B40,[4]Brokers!$B$9:$H$69,7,0)</f>
        <v>911119</v>
      </c>
      <c r="H40" s="16">
        <f>VLOOKUP(B40,[1]Brokers!$B$9:$AC$69,28,0)</f>
        <v>0</v>
      </c>
      <c r="I40" s="16">
        <f>VLOOKUP(B40,[4]Brokers!$B$9:$W$62,17,0)</f>
        <v>0</v>
      </c>
      <c r="J40" s="16">
        <f>VLOOKUP(B40,[4]Brokers!$B$9:$R$62,12,0)</f>
        <v>0</v>
      </c>
      <c r="K40" s="16">
        <f>VLOOKUP(B40,[2]Brokers!$B$9:$M$69,12,0)</f>
        <v>0</v>
      </c>
      <c r="L40" s="16">
        <v>0</v>
      </c>
      <c r="M40" s="16">
        <f>VLOOKUP(B40,[3]Brokers!$B$9:$Y$69,24,0)</f>
        <v>0</v>
      </c>
      <c r="N40" s="16">
        <v>0</v>
      </c>
      <c r="O40" s="27">
        <f>M40+I40+K40+H40+G40+N40+L40+J40</f>
        <v>911119</v>
      </c>
      <c r="P40" s="30">
        <f>VLOOKUP(B40,[5]Sheet1!$B$16:$P$69,15,0)+O40</f>
        <v>176293685.47000003</v>
      </c>
      <c r="Q40" s="32">
        <f>P40/$P$70</f>
        <v>1.3493208393529359E-3</v>
      </c>
      <c r="R40" s="25"/>
    </row>
    <row r="41" spans="1:19" x14ac:dyDescent="0.25">
      <c r="A41" s="31">
        <f t="shared" si="0"/>
        <v>26</v>
      </c>
      <c r="B41" s="12" t="s">
        <v>43</v>
      </c>
      <c r="C41" s="13" t="s">
        <v>44</v>
      </c>
      <c r="D41" s="14" t="s">
        <v>14</v>
      </c>
      <c r="E41" s="15" t="s">
        <v>14</v>
      </c>
      <c r="F41" s="15"/>
      <c r="G41" s="16">
        <f>VLOOKUP(B41,[4]Brokers!$B$9:$H$69,7,0)</f>
        <v>424613.16</v>
      </c>
      <c r="H41" s="16">
        <f>VLOOKUP(B41,[1]Brokers!$B$9:$AC$69,28,0)</f>
        <v>0</v>
      </c>
      <c r="I41" s="16">
        <f>VLOOKUP(B41,[4]Brokers!$B$9:$W$62,17,0)</f>
        <v>0</v>
      </c>
      <c r="J41" s="16">
        <f>VLOOKUP(B41,[4]Brokers!$B$9:$R$62,12,0)</f>
        <v>0</v>
      </c>
      <c r="K41" s="16">
        <f>VLOOKUP(B41,[2]Brokers!$B$9:$M$69,12,0)</f>
        <v>0</v>
      </c>
      <c r="L41" s="16">
        <v>0</v>
      </c>
      <c r="M41" s="16">
        <f>VLOOKUP(B41,[3]Brokers!$B$9:$Y$69,24,0)</f>
        <v>0</v>
      </c>
      <c r="N41" s="16">
        <v>0</v>
      </c>
      <c r="O41" s="27">
        <f>M41+I41+K41+H41+G41+N41+L41+J41</f>
        <v>424613.16</v>
      </c>
      <c r="P41" s="30">
        <f>VLOOKUP(B41,[5]Sheet1!$B$16:$P$69,15,0)+O41</f>
        <v>154109101.89000002</v>
      </c>
      <c r="Q41" s="32">
        <f>P41/$P$70</f>
        <v>1.1795239413128478E-3</v>
      </c>
      <c r="R41" s="25"/>
    </row>
    <row r="42" spans="1:19" x14ac:dyDescent="0.25">
      <c r="A42" s="31">
        <f t="shared" si="0"/>
        <v>27</v>
      </c>
      <c r="B42" s="12" t="s">
        <v>69</v>
      </c>
      <c r="C42" s="13" t="s">
        <v>70</v>
      </c>
      <c r="D42" s="14" t="s">
        <v>14</v>
      </c>
      <c r="E42" s="15"/>
      <c r="F42" s="15"/>
      <c r="G42" s="16">
        <f>VLOOKUP(B42,[4]Brokers!$B$9:$H$69,7,0)</f>
        <v>0</v>
      </c>
      <c r="H42" s="16">
        <f>VLOOKUP(B42,[1]Brokers!$B$9:$AC$69,28,0)</f>
        <v>0</v>
      </c>
      <c r="I42" s="16">
        <f>VLOOKUP(B42,[4]Brokers!$B$9:$W$62,17,0)</f>
        <v>0</v>
      </c>
      <c r="J42" s="16">
        <f>VLOOKUP(B42,[4]Brokers!$B$9:$R$62,12,0)</f>
        <v>0</v>
      </c>
      <c r="K42" s="16">
        <f>VLOOKUP(B42,[2]Brokers!$B$9:$M$69,12,0)</f>
        <v>0</v>
      </c>
      <c r="L42" s="16">
        <v>0</v>
      </c>
      <c r="M42" s="16">
        <f>VLOOKUP(B42,[3]Brokers!$B$9:$Y$69,24,0)</f>
        <v>0</v>
      </c>
      <c r="N42" s="16">
        <v>0</v>
      </c>
      <c r="O42" s="27">
        <f>M42+I42+K42+H42+G42+N42+L42+J42</f>
        <v>0</v>
      </c>
      <c r="P42" s="30">
        <f>VLOOKUP(B42,[5]Sheet1!$B$16:$P$69,15,0)+O42</f>
        <v>144778875.59</v>
      </c>
      <c r="Q42" s="32">
        <f>P42/$P$70</f>
        <v>1.1081120314142868E-3</v>
      </c>
      <c r="R42" s="25"/>
    </row>
    <row r="43" spans="1:19" x14ac:dyDescent="0.25">
      <c r="A43" s="31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VLOOKUP(B43,[4]Brokers!$B$9:$H$69,7,0)</f>
        <v>22535005.539999999</v>
      </c>
      <c r="H43" s="16">
        <f>VLOOKUP(B43,[1]Brokers!$B$9:$AC$69,28,0)</f>
        <v>0</v>
      </c>
      <c r="I43" s="16">
        <f>VLOOKUP(B43,[4]Brokers!$B$9:$W$62,17,0)</f>
        <v>0</v>
      </c>
      <c r="J43" s="16">
        <f>VLOOKUP(B43,[4]Brokers!$B$9:$R$62,12,0)</f>
        <v>836984.48</v>
      </c>
      <c r="K43" s="16">
        <f>VLOOKUP(B43,[2]Brokers!$B$9:$M$69,12,0)</f>
        <v>0</v>
      </c>
      <c r="L43" s="16">
        <v>0</v>
      </c>
      <c r="M43" s="16">
        <f>VLOOKUP(B43,[3]Brokers!$B$9:$Y$69,24,0)</f>
        <v>0</v>
      </c>
      <c r="N43" s="16">
        <v>0</v>
      </c>
      <c r="O43" s="27">
        <f>M43+I43+K43+H43+G43+N43+L43+J43</f>
        <v>23371990.02</v>
      </c>
      <c r="P43" s="30">
        <f>VLOOKUP(B43,[5]Sheet1!$B$16:$P$69,15,0)+O43</f>
        <v>144626505.16</v>
      </c>
      <c r="Q43" s="32">
        <f>P43/$P$70</f>
        <v>1.1069458149615987E-3</v>
      </c>
      <c r="R43" s="25"/>
    </row>
    <row r="44" spans="1:19" x14ac:dyDescent="0.25">
      <c r="A44" s="31">
        <f t="shared" si="0"/>
        <v>29</v>
      </c>
      <c r="B44" s="12" t="s">
        <v>80</v>
      </c>
      <c r="C44" s="13" t="s">
        <v>81</v>
      </c>
      <c r="D44" s="14" t="s">
        <v>14</v>
      </c>
      <c r="E44" s="15"/>
      <c r="F44" s="15"/>
      <c r="G44" s="16">
        <f>VLOOKUP(B44,[4]Brokers!$B$9:$H$69,7,0)</f>
        <v>3660760.33</v>
      </c>
      <c r="H44" s="16">
        <f>VLOOKUP(B44,[1]Brokers!$B$9:$AC$69,28,0)</f>
        <v>0</v>
      </c>
      <c r="I44" s="16">
        <f>VLOOKUP(B44,[4]Brokers!$B$9:$W$62,17,0)</f>
        <v>0</v>
      </c>
      <c r="J44" s="16">
        <f>VLOOKUP(B44,[4]Brokers!$B$9:$R$62,12,0)</f>
        <v>0</v>
      </c>
      <c r="K44" s="16">
        <f>VLOOKUP(B44,[2]Brokers!$B$9:$M$69,12,0)</f>
        <v>0</v>
      </c>
      <c r="L44" s="16">
        <v>0</v>
      </c>
      <c r="M44" s="16">
        <f>VLOOKUP(B44,[3]Brokers!$B$9:$Y$69,24,0)</f>
        <v>0</v>
      </c>
      <c r="N44" s="16">
        <v>0</v>
      </c>
      <c r="O44" s="27">
        <f>M44+I44+K44+H44+G44+N44+L44+J44</f>
        <v>3660760.33</v>
      </c>
      <c r="P44" s="30">
        <f>VLOOKUP(B44,[5]Sheet1!$B$16:$P$69,15,0)+O44</f>
        <v>130198213.48999999</v>
      </c>
      <c r="Q44" s="32">
        <f>P44/$P$70</f>
        <v>9.9651421002526453E-4</v>
      </c>
      <c r="R44" s="25"/>
    </row>
    <row r="45" spans="1:19" x14ac:dyDescent="0.25">
      <c r="A45" s="31">
        <f t="shared" si="0"/>
        <v>30</v>
      </c>
      <c r="B45" s="12" t="s">
        <v>90</v>
      </c>
      <c r="C45" s="13" t="s">
        <v>91</v>
      </c>
      <c r="D45" s="14" t="s">
        <v>14</v>
      </c>
      <c r="E45" s="15"/>
      <c r="F45" s="15"/>
      <c r="G45" s="16">
        <f>VLOOKUP(B45,[4]Brokers!$B$9:$H$69,7,0)</f>
        <v>29796590</v>
      </c>
      <c r="H45" s="16">
        <f>VLOOKUP(B45,[1]Brokers!$B$9:$AC$69,28,0)</f>
        <v>0</v>
      </c>
      <c r="I45" s="16">
        <f>VLOOKUP(B45,[4]Brokers!$B$9:$W$62,17,0)</f>
        <v>0</v>
      </c>
      <c r="J45" s="16">
        <f>VLOOKUP(B45,[4]Brokers!$B$9:$R$62,12,0)</f>
        <v>0</v>
      </c>
      <c r="K45" s="16">
        <f>VLOOKUP(B45,[2]Brokers!$B$9:$M$69,12,0)</f>
        <v>0</v>
      </c>
      <c r="L45" s="16">
        <v>0</v>
      </c>
      <c r="M45" s="16">
        <f>VLOOKUP(B45,[3]Brokers!$B$9:$Y$69,24,0)</f>
        <v>0</v>
      </c>
      <c r="N45" s="16">
        <v>0</v>
      </c>
      <c r="O45" s="27">
        <f>M45+I45+K45+H45+G45+N45+L45+J45</f>
        <v>29796590</v>
      </c>
      <c r="P45" s="30">
        <f>VLOOKUP(B45,[5]Sheet1!$B$16:$P$69,15,0)+O45</f>
        <v>114648264</v>
      </c>
      <c r="Q45" s="32">
        <f>P45/$P$70</f>
        <v>8.774976335562619E-4</v>
      </c>
      <c r="R45" s="25"/>
    </row>
    <row r="46" spans="1:19" x14ac:dyDescent="0.25">
      <c r="A46" s="31">
        <f t="shared" si="0"/>
        <v>31</v>
      </c>
      <c r="B46" s="12" t="s">
        <v>45</v>
      </c>
      <c r="C46" s="13" t="s">
        <v>46</v>
      </c>
      <c r="D46" s="14" t="s">
        <v>14</v>
      </c>
      <c r="E46" s="15"/>
      <c r="F46" s="15"/>
      <c r="G46" s="16">
        <f>VLOOKUP(B46,[4]Brokers!$B$9:$H$69,7,0)</f>
        <v>166670.70000000001</v>
      </c>
      <c r="H46" s="16">
        <f>VLOOKUP(B46,[1]Brokers!$B$9:$AC$69,28,0)</f>
        <v>0</v>
      </c>
      <c r="I46" s="16">
        <f>VLOOKUP(B46,[4]Brokers!$B$9:$W$62,17,0)</f>
        <v>0</v>
      </c>
      <c r="J46" s="16">
        <f>VLOOKUP(B46,[4]Brokers!$B$9:$R$62,12,0)</f>
        <v>0</v>
      </c>
      <c r="K46" s="16">
        <f>VLOOKUP(B46,[2]Brokers!$B$9:$M$69,12,0)</f>
        <v>0</v>
      </c>
      <c r="L46" s="16">
        <v>0</v>
      </c>
      <c r="M46" s="16">
        <f>VLOOKUP(B46,[3]Brokers!$B$9:$Y$69,24,0)</f>
        <v>0</v>
      </c>
      <c r="N46" s="16">
        <v>0</v>
      </c>
      <c r="O46" s="27">
        <f>M46+I46+K46+H46+G46+N46+L46+J46</f>
        <v>166670.70000000001</v>
      </c>
      <c r="P46" s="30">
        <f>VLOOKUP(B46,[5]Sheet1!$B$16:$P$69,15,0)+O46</f>
        <v>107783410.3</v>
      </c>
      <c r="Q46" s="32">
        <f>P46/$P$70</f>
        <v>8.2495525161090642E-4</v>
      </c>
      <c r="R46" s="25"/>
    </row>
    <row r="47" spans="1:19" x14ac:dyDescent="0.25">
      <c r="A47" s="31">
        <f t="shared" si="0"/>
        <v>32</v>
      </c>
      <c r="B47" s="12" t="s">
        <v>37</v>
      </c>
      <c r="C47" s="13" t="s">
        <v>38</v>
      </c>
      <c r="D47" s="14" t="s">
        <v>14</v>
      </c>
      <c r="E47" s="15" t="s">
        <v>14</v>
      </c>
      <c r="F47" s="15" t="s">
        <v>14</v>
      </c>
      <c r="G47" s="16">
        <f>VLOOKUP(B47,[4]Brokers!$B$9:$H$69,7,0)</f>
        <v>950255.57</v>
      </c>
      <c r="H47" s="16">
        <f>VLOOKUP(B47,[1]Brokers!$B$9:$AC$69,28,0)</f>
        <v>0</v>
      </c>
      <c r="I47" s="16">
        <f>VLOOKUP(B47,[4]Brokers!$B$9:$W$62,17,0)</f>
        <v>0</v>
      </c>
      <c r="J47" s="16">
        <f>VLOOKUP(B47,[4]Brokers!$B$9:$R$62,12,0)</f>
        <v>0</v>
      </c>
      <c r="K47" s="16">
        <f>VLOOKUP(B47,[2]Brokers!$B$9:$M$69,12,0)</f>
        <v>0</v>
      </c>
      <c r="L47" s="16">
        <v>0</v>
      </c>
      <c r="M47" s="16">
        <f>VLOOKUP(B47,[3]Brokers!$B$9:$Y$69,24,0)</f>
        <v>0</v>
      </c>
      <c r="N47" s="16">
        <v>0</v>
      </c>
      <c r="O47" s="27">
        <f>M47+I47+K47+H47+G47+N47+L47+J47</f>
        <v>950255.57</v>
      </c>
      <c r="P47" s="30">
        <f>VLOOKUP(B47,[5]Sheet1!$B$16:$P$69,15,0)+O47</f>
        <v>95275088.859999999</v>
      </c>
      <c r="Q47" s="32">
        <f>P47/$P$70</f>
        <v>7.2921876088339699E-4</v>
      </c>
      <c r="R47" s="25"/>
    </row>
    <row r="48" spans="1:19" x14ac:dyDescent="0.25">
      <c r="A48" s="31">
        <f t="shared" si="0"/>
        <v>33</v>
      </c>
      <c r="B48" s="12" t="s">
        <v>55</v>
      </c>
      <c r="C48" s="13" t="s">
        <v>56</v>
      </c>
      <c r="D48" s="14" t="s">
        <v>14</v>
      </c>
      <c r="E48" s="15"/>
      <c r="F48" s="15"/>
      <c r="G48" s="16">
        <f>VLOOKUP(B48,[4]Brokers!$B$9:$H$69,7,0)</f>
        <v>601000</v>
      </c>
      <c r="H48" s="16">
        <f>VLOOKUP(B48,[1]Brokers!$B$9:$AC$69,28,0)</f>
        <v>0</v>
      </c>
      <c r="I48" s="16">
        <f>VLOOKUP(B48,[4]Brokers!$B$9:$W$62,17,0)</f>
        <v>0</v>
      </c>
      <c r="J48" s="16">
        <f>VLOOKUP(B48,[4]Brokers!$B$9:$R$62,12,0)</f>
        <v>0</v>
      </c>
      <c r="K48" s="16">
        <f>VLOOKUP(B48,[2]Brokers!$B$9:$M$69,12,0)</f>
        <v>0</v>
      </c>
      <c r="L48" s="16">
        <v>0</v>
      </c>
      <c r="M48" s="16">
        <f>VLOOKUP(B48,[3]Brokers!$B$9:$Y$69,24,0)</f>
        <v>0</v>
      </c>
      <c r="N48" s="16">
        <v>0</v>
      </c>
      <c r="O48" s="27">
        <f>M48+I48+K48+H48+G48+N48+L48+J48</f>
        <v>601000</v>
      </c>
      <c r="P48" s="30">
        <f>VLOOKUP(B48,[5]Sheet1!$B$16:$P$69,15,0)+O48</f>
        <v>95274456.209999993</v>
      </c>
      <c r="Q48" s="32">
        <f>P48/$P$70</f>
        <v>7.2921391869164894E-4</v>
      </c>
      <c r="R48" s="25"/>
    </row>
    <row r="49" spans="1:19" x14ac:dyDescent="0.25">
      <c r="A49" s="31">
        <f t="shared" si="0"/>
        <v>34</v>
      </c>
      <c r="B49" s="12" t="s">
        <v>33</v>
      </c>
      <c r="C49" s="13" t="s">
        <v>34</v>
      </c>
      <c r="D49" s="14" t="s">
        <v>14</v>
      </c>
      <c r="E49" s="15"/>
      <c r="F49" s="15"/>
      <c r="G49" s="16">
        <f>VLOOKUP(B49,[4]Brokers!$B$9:$H$69,7,0)</f>
        <v>850693.8</v>
      </c>
      <c r="H49" s="16">
        <f>VLOOKUP(B49,[1]Brokers!$B$9:$AC$69,28,0)</f>
        <v>0</v>
      </c>
      <c r="I49" s="16">
        <f>VLOOKUP(B49,[4]Brokers!$B$9:$W$62,17,0)</f>
        <v>0</v>
      </c>
      <c r="J49" s="16">
        <f>VLOOKUP(B49,[4]Brokers!$B$9:$R$62,12,0)</f>
        <v>0</v>
      </c>
      <c r="K49" s="16">
        <f>VLOOKUP(B49,[2]Brokers!$B$9:$M$69,12,0)</f>
        <v>0</v>
      </c>
      <c r="L49" s="16">
        <v>0</v>
      </c>
      <c r="M49" s="16">
        <f>VLOOKUP(B49,[3]Brokers!$B$9:$Y$69,24,0)</f>
        <v>0</v>
      </c>
      <c r="N49" s="16">
        <v>0</v>
      </c>
      <c r="O49" s="27">
        <f>M49+I49+K49+H49+G49+N49+L49+J49</f>
        <v>850693.8</v>
      </c>
      <c r="P49" s="30">
        <f>VLOOKUP(B49,[5]Sheet1!$B$16:$P$69,15,0)+O49</f>
        <v>76867013.969999999</v>
      </c>
      <c r="Q49" s="32">
        <f>P49/$P$70</f>
        <v>5.8832659565792578E-4</v>
      </c>
      <c r="R49" s="25"/>
    </row>
    <row r="50" spans="1:19" x14ac:dyDescent="0.25">
      <c r="A50" s="31">
        <f t="shared" si="0"/>
        <v>35</v>
      </c>
      <c r="B50" s="12" t="s">
        <v>67</v>
      </c>
      <c r="C50" s="13" t="s">
        <v>68</v>
      </c>
      <c r="D50" s="14" t="s">
        <v>14</v>
      </c>
      <c r="E50" s="15"/>
      <c r="F50" s="15"/>
      <c r="G50" s="16">
        <f>VLOOKUP(B50,[4]Brokers!$B$9:$H$69,7,0)</f>
        <v>4879044.5999999996</v>
      </c>
      <c r="H50" s="16">
        <f>VLOOKUP(B50,[1]Brokers!$B$9:$AC$69,28,0)</f>
        <v>0</v>
      </c>
      <c r="I50" s="16">
        <f>VLOOKUP(B50,[4]Brokers!$B$9:$W$62,17,0)</f>
        <v>0</v>
      </c>
      <c r="J50" s="16">
        <f>VLOOKUP(B50,[4]Brokers!$B$9:$R$62,12,0)</f>
        <v>0</v>
      </c>
      <c r="K50" s="16">
        <f>VLOOKUP(B50,[2]Brokers!$B$9:$M$69,12,0)</f>
        <v>0</v>
      </c>
      <c r="L50" s="16">
        <v>0</v>
      </c>
      <c r="M50" s="16">
        <f>VLOOKUP(B50,[3]Brokers!$B$9:$Y$69,24,0)</f>
        <v>0</v>
      </c>
      <c r="N50" s="16">
        <v>0</v>
      </c>
      <c r="O50" s="27">
        <f>M50+I50+K50+H50+G50+N50+L50+J50</f>
        <v>4879044.5999999996</v>
      </c>
      <c r="P50" s="30">
        <f>VLOOKUP(B50,[5]Sheet1!$B$16:$P$69,15,0)+O50</f>
        <v>66356838.649999999</v>
      </c>
      <c r="Q50" s="32">
        <f>P50/$P$70</f>
        <v>5.0788356364165883E-4</v>
      </c>
      <c r="R50" s="25"/>
    </row>
    <row r="51" spans="1:19" x14ac:dyDescent="0.25">
      <c r="A51" s="31">
        <f t="shared" si="0"/>
        <v>36</v>
      </c>
      <c r="B51" s="12" t="s">
        <v>119</v>
      </c>
      <c r="C51" s="13" t="s">
        <v>120</v>
      </c>
      <c r="D51" s="14" t="s">
        <v>14</v>
      </c>
      <c r="E51" s="15"/>
      <c r="F51" s="15"/>
      <c r="G51" s="16">
        <f>VLOOKUP(B51,[4]Brokers!$B$9:$H$69,7,0)</f>
        <v>7305802.75</v>
      </c>
      <c r="H51" s="16">
        <f>VLOOKUP(B51,[1]Brokers!$B$9:$AC$69,28,0)</f>
        <v>0</v>
      </c>
      <c r="I51" s="16">
        <f>VLOOKUP(B51,[4]Brokers!$B$9:$W$62,17,0)</f>
        <v>0</v>
      </c>
      <c r="J51" s="16">
        <f>VLOOKUP(B51,[4]Brokers!$B$9:$R$62,12,0)</f>
        <v>550</v>
      </c>
      <c r="K51" s="16">
        <f>VLOOKUP(B51,[2]Brokers!$B$9:$M$69,12,0)</f>
        <v>0</v>
      </c>
      <c r="L51" s="16"/>
      <c r="M51" s="16">
        <f>VLOOKUP(B51,[3]Brokers!$B$9:$Y$69,24,0)</f>
        <v>0</v>
      </c>
      <c r="N51" s="16">
        <v>0</v>
      </c>
      <c r="O51" s="27">
        <f>M51+I51+K51+H51+G51+N51+L51+J51</f>
        <v>7306352.75</v>
      </c>
      <c r="P51" s="30">
        <f>VLOOKUP(B51,[5]Sheet1!$B$16:$P$69,15,0)+O51</f>
        <v>61418529.300000004</v>
      </c>
      <c r="Q51" s="32">
        <f>P51/$P$70</f>
        <v>4.7008661306250515E-4</v>
      </c>
      <c r="R51" s="25"/>
    </row>
    <row r="52" spans="1:19" x14ac:dyDescent="0.25">
      <c r="A52" s="31">
        <f t="shared" si="0"/>
        <v>37</v>
      </c>
      <c r="B52" s="12" t="s">
        <v>17</v>
      </c>
      <c r="C52" s="13" t="s">
        <v>18</v>
      </c>
      <c r="D52" s="14" t="s">
        <v>14</v>
      </c>
      <c r="E52" s="15"/>
      <c r="F52" s="15" t="s">
        <v>14</v>
      </c>
      <c r="G52" s="16">
        <f>VLOOKUP(B52,[4]Brokers!$B$9:$H$69,7,0)</f>
        <v>4185316.19</v>
      </c>
      <c r="H52" s="16">
        <f>VLOOKUP(B52,[1]Brokers!$B$9:$AC$69,28,0)</f>
        <v>0</v>
      </c>
      <c r="I52" s="16">
        <f>VLOOKUP(B52,[4]Brokers!$B$9:$W$62,17,0)</f>
        <v>0</v>
      </c>
      <c r="J52" s="16">
        <f>VLOOKUP(B52,[4]Brokers!$B$9:$R$62,12,0)</f>
        <v>2103</v>
      </c>
      <c r="K52" s="16">
        <f>VLOOKUP(B52,[2]Brokers!$B$9:$M$69,12,0)</f>
        <v>0</v>
      </c>
      <c r="L52" s="16">
        <v>0</v>
      </c>
      <c r="M52" s="16">
        <f>VLOOKUP(B52,[3]Brokers!$B$9:$Y$69,24,0)</f>
        <v>0</v>
      </c>
      <c r="N52" s="16">
        <v>0</v>
      </c>
      <c r="O52" s="27">
        <f>M52+I52+K52+H52+G52+N52+L52+J52</f>
        <v>4187419.19</v>
      </c>
      <c r="P52" s="30">
        <f>VLOOKUP(B52,[5]Sheet1!$B$16:$P$69,15,0)+O52</f>
        <v>56729166.079999998</v>
      </c>
      <c r="Q52" s="32">
        <f>P52/$P$70</f>
        <v>4.3419505234566975E-4</v>
      </c>
      <c r="R52" s="25"/>
    </row>
    <row r="53" spans="1:19" x14ac:dyDescent="0.25">
      <c r="A53" s="31">
        <f t="shared" si="0"/>
        <v>38</v>
      </c>
      <c r="B53" s="12" t="s">
        <v>75</v>
      </c>
      <c r="C53" s="13" t="s">
        <v>76</v>
      </c>
      <c r="D53" s="14" t="s">
        <v>14</v>
      </c>
      <c r="E53" s="15"/>
      <c r="F53" s="15"/>
      <c r="G53" s="16">
        <f>VLOOKUP(B53,[4]Brokers!$B$9:$H$69,7,0)</f>
        <v>0</v>
      </c>
      <c r="H53" s="16">
        <f>VLOOKUP(B53,[1]Brokers!$B$9:$AC$69,28,0)</f>
        <v>0</v>
      </c>
      <c r="I53" s="16">
        <f>VLOOKUP(B53,[4]Brokers!$B$9:$W$62,17,0)</f>
        <v>0</v>
      </c>
      <c r="J53" s="16">
        <f>VLOOKUP(B53,[4]Brokers!$B$9:$R$62,12,0)</f>
        <v>0</v>
      </c>
      <c r="K53" s="16">
        <f>VLOOKUP(B53,[2]Brokers!$B$9:$M$69,12,0)</f>
        <v>0</v>
      </c>
      <c r="L53" s="16">
        <v>0</v>
      </c>
      <c r="M53" s="16">
        <f>VLOOKUP(B53,[3]Brokers!$B$9:$Y$69,24,0)</f>
        <v>0</v>
      </c>
      <c r="N53" s="16">
        <v>0</v>
      </c>
      <c r="O53" s="27">
        <f>M53+I53+K53+H53+G53+N53+L53+J53</f>
        <v>0</v>
      </c>
      <c r="P53" s="30">
        <f>VLOOKUP(B53,[5]Sheet1!$B$16:$P$69,15,0)+O53</f>
        <v>52295725.439999998</v>
      </c>
      <c r="Q53" s="32">
        <f>P53/$P$70</f>
        <v>4.0026227801153623E-4</v>
      </c>
      <c r="R53" s="25"/>
    </row>
    <row r="54" spans="1:19" x14ac:dyDescent="0.25">
      <c r="A54" s="31">
        <f t="shared" si="0"/>
        <v>39</v>
      </c>
      <c r="B54" s="12" t="s">
        <v>73</v>
      </c>
      <c r="C54" s="13" t="s">
        <v>74</v>
      </c>
      <c r="D54" s="14" t="s">
        <v>14</v>
      </c>
      <c r="E54" s="15"/>
      <c r="F54" s="15"/>
      <c r="G54" s="16">
        <f>VLOOKUP(B54,[4]Brokers!$B$9:$H$69,7,0)</f>
        <v>443078.8</v>
      </c>
      <c r="H54" s="16">
        <f>VLOOKUP(B54,[1]Brokers!$B$9:$AC$69,28,0)</f>
        <v>0</v>
      </c>
      <c r="I54" s="16">
        <f>VLOOKUP(B54,[4]Brokers!$B$9:$W$62,17,0)</f>
        <v>0</v>
      </c>
      <c r="J54" s="16">
        <f>VLOOKUP(B54,[4]Brokers!$B$9:$R$62,12,0)</f>
        <v>0</v>
      </c>
      <c r="K54" s="16">
        <f>VLOOKUP(B54,[2]Brokers!$B$9:$M$69,12,0)</f>
        <v>0</v>
      </c>
      <c r="L54" s="16">
        <v>0</v>
      </c>
      <c r="M54" s="16">
        <f>VLOOKUP(B54,[3]Brokers!$B$9:$Y$69,24,0)</f>
        <v>0</v>
      </c>
      <c r="N54" s="16">
        <v>0</v>
      </c>
      <c r="O54" s="27">
        <f>M54+I54+K54+H54+G54+N54+L54+J54</f>
        <v>443078.8</v>
      </c>
      <c r="P54" s="30">
        <f>VLOOKUP(B54,[5]Sheet1!$B$16:$P$69,15,0)+O54</f>
        <v>41771475.969999999</v>
      </c>
      <c r="Q54" s="32">
        <f>P54/$P$70</f>
        <v>3.1971152492834312E-4</v>
      </c>
      <c r="R54" s="25"/>
    </row>
    <row r="55" spans="1:19" x14ac:dyDescent="0.25">
      <c r="A55" s="31">
        <f t="shared" si="0"/>
        <v>40</v>
      </c>
      <c r="B55" s="12" t="s">
        <v>102</v>
      </c>
      <c r="C55" s="13" t="s">
        <v>103</v>
      </c>
      <c r="D55" s="14" t="s">
        <v>14</v>
      </c>
      <c r="E55" s="15"/>
      <c r="F55" s="15"/>
      <c r="G55" s="16">
        <f>VLOOKUP(B55,[4]Brokers!$B$9:$H$69,7,0)</f>
        <v>0</v>
      </c>
      <c r="H55" s="16">
        <f>VLOOKUP(B55,[1]Brokers!$B$9:$AC$69,28,0)</f>
        <v>0</v>
      </c>
      <c r="I55" s="16">
        <f>VLOOKUP(B55,[4]Brokers!$B$9:$W$62,17,0)</f>
        <v>0</v>
      </c>
      <c r="J55" s="16">
        <f>VLOOKUP(B55,[4]Brokers!$B$9:$R$62,12,0)</f>
        <v>0</v>
      </c>
      <c r="K55" s="16">
        <f>VLOOKUP(B55,[2]Brokers!$B$9:$M$69,12,0)</f>
        <v>0</v>
      </c>
      <c r="L55" s="16">
        <v>0</v>
      </c>
      <c r="M55" s="16">
        <f>VLOOKUP(B55,[3]Brokers!$B$9:$Y$69,24,0)</f>
        <v>0</v>
      </c>
      <c r="N55" s="16">
        <v>0</v>
      </c>
      <c r="O55" s="27">
        <f>M55+I55+K55+H55+G55+N55+L55+J55</f>
        <v>0</v>
      </c>
      <c r="P55" s="30">
        <f>VLOOKUP(B55,[5]Sheet1!$B$16:$P$69,15,0)+O55</f>
        <v>41524580.469999999</v>
      </c>
      <c r="Q55" s="32">
        <f>P55/$P$70</f>
        <v>3.1782183022711598E-4</v>
      </c>
      <c r="R55" s="25"/>
    </row>
    <row r="56" spans="1:19" s="18" customFormat="1" x14ac:dyDescent="0.25">
      <c r="A56" s="31">
        <f t="shared" si="0"/>
        <v>41</v>
      </c>
      <c r="B56" s="12" t="s">
        <v>105</v>
      </c>
      <c r="C56" s="13" t="s">
        <v>106</v>
      </c>
      <c r="D56" s="14" t="s">
        <v>14</v>
      </c>
      <c r="E56" s="15"/>
      <c r="F56" s="15"/>
      <c r="G56" s="16">
        <f>VLOOKUP(B56,[4]Brokers!$B$9:$H$69,7,0)</f>
        <v>1506499.78</v>
      </c>
      <c r="H56" s="16">
        <f>VLOOKUP(B56,[1]Brokers!$B$9:$AC$69,28,0)</f>
        <v>0</v>
      </c>
      <c r="I56" s="16">
        <f>VLOOKUP(B56,[4]Brokers!$B$9:$W$62,17,0)</f>
        <v>0</v>
      </c>
      <c r="J56" s="16">
        <f>VLOOKUP(B56,[4]Brokers!$B$9:$R$62,12,0)</f>
        <v>0</v>
      </c>
      <c r="K56" s="16">
        <f>VLOOKUP(B56,[2]Brokers!$B$9:$M$69,12,0)</f>
        <v>0</v>
      </c>
      <c r="L56" s="16">
        <v>0</v>
      </c>
      <c r="M56" s="16">
        <f>VLOOKUP(B56,[3]Brokers!$B$9:$Y$69,24,0)</f>
        <v>0</v>
      </c>
      <c r="N56" s="16">
        <v>0</v>
      </c>
      <c r="O56" s="27">
        <f>M56+I56+K56+H56+G56+N56+L56+J56</f>
        <v>1506499.78</v>
      </c>
      <c r="P56" s="30">
        <f>VLOOKUP(B56,[5]Sheet1!$B$16:$P$69,15,0)+O56</f>
        <v>37898611.470000006</v>
      </c>
      <c r="Q56" s="32">
        <f>P56/$P$70</f>
        <v>2.9006930170345373E-4</v>
      </c>
      <c r="R56" s="25"/>
      <c r="S56" s="17"/>
    </row>
    <row r="57" spans="1:19" x14ac:dyDescent="0.25">
      <c r="A57" s="31">
        <f t="shared" si="0"/>
        <v>42</v>
      </c>
      <c r="B57" s="12" t="s">
        <v>53</v>
      </c>
      <c r="C57" s="13" t="s">
        <v>54</v>
      </c>
      <c r="D57" s="14" t="s">
        <v>14</v>
      </c>
      <c r="E57" s="15"/>
      <c r="F57" s="15"/>
      <c r="G57" s="16">
        <f>VLOOKUP(B57,[4]Brokers!$B$9:$H$69,7,0)</f>
        <v>2906941</v>
      </c>
      <c r="H57" s="16">
        <f>VLOOKUP(B57,[1]Brokers!$B$9:$AC$69,28,0)</f>
        <v>0</v>
      </c>
      <c r="I57" s="16">
        <f>VLOOKUP(B57,[4]Brokers!$B$9:$W$62,17,0)</f>
        <v>0</v>
      </c>
      <c r="J57" s="16">
        <f>VLOOKUP(B57,[4]Brokers!$B$9:$R$62,12,0)</f>
        <v>0</v>
      </c>
      <c r="K57" s="16">
        <f>VLOOKUP(B57,[2]Brokers!$B$9:$M$69,12,0)</f>
        <v>0</v>
      </c>
      <c r="L57" s="16">
        <v>0</v>
      </c>
      <c r="M57" s="16">
        <f>VLOOKUP(B57,[3]Brokers!$B$9:$Y$69,24,0)</f>
        <v>0</v>
      </c>
      <c r="N57" s="16">
        <v>0</v>
      </c>
      <c r="O57" s="27">
        <f>M57+I57+K57+H57+G57+N57+L57+J57</f>
        <v>2906941</v>
      </c>
      <c r="P57" s="30">
        <f>VLOOKUP(B57,[5]Sheet1!$B$16:$P$69,15,0)+O57</f>
        <v>30389922.289999999</v>
      </c>
      <c r="Q57" s="32">
        <f>P57/$P$70</f>
        <v>2.3259911631486803E-4</v>
      </c>
      <c r="R57" s="25"/>
    </row>
    <row r="58" spans="1:19" x14ac:dyDescent="0.25">
      <c r="A58" s="31">
        <f t="shared" si="0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VLOOKUP(B58,[4]Brokers!$B$9:$H$69,7,0)</f>
        <v>0</v>
      </c>
      <c r="H58" s="16">
        <f>VLOOKUP(B58,[1]Brokers!$B$9:$AC$69,28,0)</f>
        <v>0</v>
      </c>
      <c r="I58" s="16">
        <f>VLOOKUP(B58,[4]Brokers!$B$9:$W$62,17,0)</f>
        <v>0</v>
      </c>
      <c r="J58" s="16">
        <f>VLOOKUP(B58,[4]Brokers!$B$9:$R$62,12,0)</f>
        <v>0</v>
      </c>
      <c r="K58" s="16">
        <f>VLOOKUP(B58,[2]Brokers!$B$9:$M$69,12,0)</f>
        <v>0</v>
      </c>
      <c r="L58" s="16">
        <v>0</v>
      </c>
      <c r="M58" s="16">
        <f>VLOOKUP(B58,[3]Brokers!$B$9:$Y$69,24,0)</f>
        <v>0</v>
      </c>
      <c r="N58" s="16">
        <v>0</v>
      </c>
      <c r="O58" s="27">
        <f>M58+I58+K58+H58+G58+N58+L58+J58</f>
        <v>0</v>
      </c>
      <c r="P58" s="30">
        <f>VLOOKUP(B58,[5]Sheet1!$B$16:$P$69,15,0)+O58</f>
        <v>18045295.719999999</v>
      </c>
      <c r="Q58" s="32">
        <f>P58/$P$70</f>
        <v>1.3811551731060612E-4</v>
      </c>
      <c r="R58" s="25"/>
    </row>
    <row r="59" spans="1:19" x14ac:dyDescent="0.25">
      <c r="A59" s="31">
        <f t="shared" si="0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VLOOKUP(B59,[4]Brokers!$B$9:$H$69,7,0)</f>
        <v>0</v>
      </c>
      <c r="H59" s="16">
        <f>VLOOKUP(B59,[1]Brokers!$B$9:$AC$69,28,0)</f>
        <v>0</v>
      </c>
      <c r="I59" s="16">
        <f>VLOOKUP(B59,[4]Brokers!$B$9:$W$62,17,0)</f>
        <v>0</v>
      </c>
      <c r="J59" s="16">
        <f>VLOOKUP(B59,[4]Brokers!$B$9:$R$62,12,0)</f>
        <v>0</v>
      </c>
      <c r="K59" s="16">
        <f>VLOOKUP(B59,[2]Brokers!$B$9:$M$69,12,0)</f>
        <v>0</v>
      </c>
      <c r="L59" s="16">
        <v>0</v>
      </c>
      <c r="M59" s="16">
        <f>VLOOKUP(B59,[3]Brokers!$B$9:$Y$69,24,0)</f>
        <v>0</v>
      </c>
      <c r="N59" s="16">
        <v>0</v>
      </c>
      <c r="O59" s="27">
        <f>M59+I59+K59+H59+G59+N59+L59+J59</f>
        <v>0</v>
      </c>
      <c r="P59" s="30">
        <f>VLOOKUP(B59,[5]Sheet1!$B$16:$P$69,15,0)+O59</f>
        <v>15852696.5</v>
      </c>
      <c r="Q59" s="32">
        <f>P59/$P$70</f>
        <v>1.2133374879741429E-4</v>
      </c>
      <c r="R59" s="25"/>
    </row>
    <row r="60" spans="1:19" x14ac:dyDescent="0.25">
      <c r="A60" s="31">
        <f t="shared" si="0"/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VLOOKUP(B60,[4]Brokers!$B$9:$H$69,7,0)</f>
        <v>437000</v>
      </c>
      <c r="H60" s="16">
        <f>VLOOKUP(B60,[1]Brokers!$B$9:$AC$69,28,0)</f>
        <v>0</v>
      </c>
      <c r="I60" s="16">
        <f>VLOOKUP(B60,[4]Brokers!$B$9:$W$62,17,0)</f>
        <v>0</v>
      </c>
      <c r="J60" s="16">
        <f>VLOOKUP(B60,[4]Brokers!$B$9:$R$62,12,0)</f>
        <v>0</v>
      </c>
      <c r="K60" s="16">
        <f>VLOOKUP(B60,[2]Brokers!$B$9:$M$69,12,0)</f>
        <v>0</v>
      </c>
      <c r="L60" s="16">
        <v>0</v>
      </c>
      <c r="M60" s="16">
        <f>VLOOKUP(B60,[3]Brokers!$B$9:$Y$69,24,0)</f>
        <v>0</v>
      </c>
      <c r="N60" s="16">
        <v>0</v>
      </c>
      <c r="O60" s="27">
        <f>M60+I60+K60+H60+G60+N60+L60+J60</f>
        <v>437000</v>
      </c>
      <c r="P60" s="30">
        <f>VLOOKUP(B60,[5]Sheet1!$B$16:$P$69,15,0)+O60</f>
        <v>11087501.67</v>
      </c>
      <c r="Q60" s="32">
        <f>P60/$P$70</f>
        <v>8.4861786284667177E-5</v>
      </c>
      <c r="R60" s="25"/>
    </row>
    <row r="61" spans="1:19" x14ac:dyDescent="0.25">
      <c r="A61" s="31">
        <f t="shared" si="0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VLOOKUP(B61,[4]Brokers!$B$9:$H$69,7,0)</f>
        <v>0</v>
      </c>
      <c r="H61" s="16">
        <f>VLOOKUP(B61,[1]Brokers!$B$9:$AC$69,28,0)</f>
        <v>0</v>
      </c>
      <c r="I61" s="16">
        <f>VLOOKUP(B61,[4]Brokers!$B$9:$W$62,17,0)</f>
        <v>0</v>
      </c>
      <c r="J61" s="16">
        <f>VLOOKUP(B61,[4]Brokers!$B$9:$R$62,12,0)</f>
        <v>0</v>
      </c>
      <c r="K61" s="16">
        <f>VLOOKUP(B61,[2]Brokers!$B$9:$M$69,12,0)</f>
        <v>0</v>
      </c>
      <c r="L61" s="16">
        <v>0</v>
      </c>
      <c r="M61" s="16">
        <f>VLOOKUP(B61,[3]Brokers!$B$9:$Y$69,24,0)</f>
        <v>0</v>
      </c>
      <c r="N61" s="16">
        <v>0</v>
      </c>
      <c r="O61" s="27">
        <f>M61+I61+K61+H61+G61+N61+L61+J61</f>
        <v>0</v>
      </c>
      <c r="P61" s="30">
        <f>VLOOKUP(B61,[5]Sheet1!$B$16:$P$69,15,0)+O61</f>
        <v>7376714.5199999996</v>
      </c>
      <c r="Q61" s="32">
        <f>P61/$P$70</f>
        <v>5.6460074569642993E-5</v>
      </c>
      <c r="R61" s="25"/>
    </row>
    <row r="62" spans="1:19" x14ac:dyDescent="0.25">
      <c r="A62" s="31">
        <f t="shared" si="0"/>
        <v>47</v>
      </c>
      <c r="B62" s="12" t="s">
        <v>113</v>
      </c>
      <c r="C62" s="13" t="s">
        <v>112</v>
      </c>
      <c r="D62" s="14" t="s">
        <v>14</v>
      </c>
      <c r="E62" s="15"/>
      <c r="F62" s="15"/>
      <c r="G62" s="16">
        <f>VLOOKUP(B62,[4]Brokers!$B$9:$H$69,7,0)</f>
        <v>0</v>
      </c>
      <c r="H62" s="16">
        <f>VLOOKUP(B62,[1]Brokers!$B$9:$AC$69,28,0)</f>
        <v>0</v>
      </c>
      <c r="I62" s="16">
        <f>VLOOKUP(B62,[4]Brokers!$B$9:$W$62,17,0)</f>
        <v>0</v>
      </c>
      <c r="J62" s="16">
        <f>VLOOKUP(B62,[4]Brokers!$B$9:$R$62,12,0)</f>
        <v>0</v>
      </c>
      <c r="K62" s="16">
        <f>VLOOKUP(B62,[2]Brokers!$B$9:$M$69,12,0)</f>
        <v>0</v>
      </c>
      <c r="L62" s="16"/>
      <c r="M62" s="16">
        <f>VLOOKUP(B62,[3]Brokers!$B$9:$Y$69,24,0)</f>
        <v>0</v>
      </c>
      <c r="N62" s="16">
        <v>0</v>
      </c>
      <c r="O62" s="27">
        <f>M62+I62+K62+H62+G62+N62+L62+J62</f>
        <v>0</v>
      </c>
      <c r="P62" s="30">
        <f>VLOOKUP(B62,[5]Sheet1!$B$16:$P$69,15,0)+O62</f>
        <v>5011965.2</v>
      </c>
      <c r="Q62" s="32">
        <f>P62/$P$70</f>
        <v>3.8360699490978227E-5</v>
      </c>
      <c r="R62" s="25"/>
    </row>
    <row r="63" spans="1:19" x14ac:dyDescent="0.25">
      <c r="A63" s="31">
        <f t="shared" si="0"/>
        <v>48</v>
      </c>
      <c r="B63" s="12" t="s">
        <v>123</v>
      </c>
      <c r="C63" s="13" t="s">
        <v>121</v>
      </c>
      <c r="D63" s="14" t="s">
        <v>14</v>
      </c>
      <c r="E63" s="15"/>
      <c r="F63" s="15"/>
      <c r="G63" s="16">
        <f>VLOOKUP(B63,[4]Brokers!$B$9:$H$69,7,0)</f>
        <v>0</v>
      </c>
      <c r="H63" s="16">
        <f>VLOOKUP(B63,[1]Brokers!$B$9:$AC$69,28,0)</f>
        <v>0</v>
      </c>
      <c r="I63" s="16">
        <f>VLOOKUP(B63,[4]Brokers!$B$9:$W$62,17,0)</f>
        <v>0</v>
      </c>
      <c r="J63" s="16">
        <f>VLOOKUP(B63,[4]Brokers!$B$9:$R$62,12,0)</f>
        <v>0</v>
      </c>
      <c r="K63" s="16">
        <f>VLOOKUP(B63,[2]Brokers!$B$9:$M$69,12,0)</f>
        <v>0</v>
      </c>
      <c r="L63" s="16">
        <v>0</v>
      </c>
      <c r="M63" s="16">
        <f>VLOOKUP(B63,[3]Brokers!$B$9:$Y$69,24,0)</f>
        <v>0</v>
      </c>
      <c r="N63" s="16">
        <v>0</v>
      </c>
      <c r="O63" s="27">
        <f>M63+I63+K63+H63+G63+N63+L63+J63</f>
        <v>0</v>
      </c>
      <c r="P63" s="30">
        <f>VLOOKUP(B63,[5]Sheet1!$B$16:$P$69,15,0)+O63</f>
        <v>200507.9</v>
      </c>
      <c r="Q63" s="32">
        <f>P63/$P$70</f>
        <v>1.5346521754514802E-6</v>
      </c>
      <c r="R63" s="25"/>
    </row>
    <row r="64" spans="1:19" x14ac:dyDescent="0.25">
      <c r="A64" s="31">
        <f t="shared" si="0"/>
        <v>49</v>
      </c>
      <c r="B64" s="12" t="s">
        <v>63</v>
      </c>
      <c r="C64" s="13" t="s">
        <v>64</v>
      </c>
      <c r="D64" s="14" t="s">
        <v>14</v>
      </c>
      <c r="E64" s="15"/>
      <c r="F64" s="15"/>
      <c r="G64" s="16">
        <f>VLOOKUP(B64,[4]Brokers!$B$9:$H$69,7,0)</f>
        <v>0</v>
      </c>
      <c r="H64" s="16">
        <f>VLOOKUP(B64,[1]Brokers!$B$9:$AC$69,28,0)</f>
        <v>0</v>
      </c>
      <c r="I64" s="16">
        <f>VLOOKUP(B64,[4]Brokers!$B$9:$W$62,17,0)</f>
        <v>0</v>
      </c>
      <c r="J64" s="16">
        <f>VLOOKUP(B64,[4]Brokers!$B$9:$R$62,12,0)</f>
        <v>0</v>
      </c>
      <c r="K64" s="16">
        <f>VLOOKUP(B64,[2]Brokers!$B$9:$M$69,12,0)</f>
        <v>0</v>
      </c>
      <c r="L64" s="16">
        <v>0</v>
      </c>
      <c r="M64" s="16">
        <f>VLOOKUP(B64,[3]Brokers!$B$9:$Y$69,24,0)</f>
        <v>0</v>
      </c>
      <c r="N64" s="16">
        <v>0</v>
      </c>
      <c r="O64" s="27">
        <f>M64+I64+K64+H64+G64+N64+L64+J64</f>
        <v>0</v>
      </c>
      <c r="P64" s="30">
        <f>VLOOKUP(B64,[5]Sheet1!$B$16:$P$69,15,0)+O64</f>
        <v>95030</v>
      </c>
      <c r="Q64" s="32">
        <f>P64/$P$70</f>
        <v>7.2734289388674541E-7</v>
      </c>
      <c r="R64" s="25"/>
    </row>
    <row r="65" spans="1:19" x14ac:dyDescent="0.25">
      <c r="A65" s="31">
        <f t="shared" si="0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VLOOKUP(B65,[4]Brokers!$B$9:$H$69,7,0)</f>
        <v>0</v>
      </c>
      <c r="H65" s="16">
        <f>VLOOKUP(B65,[1]Brokers!$B$9:$AC$69,28,0)</f>
        <v>0</v>
      </c>
      <c r="I65" s="16">
        <f>VLOOKUP(B65,[4]Brokers!$B$9:$W$62,17,0)</f>
        <v>0</v>
      </c>
      <c r="J65" s="16">
        <f>VLOOKUP(B65,[4]Brokers!$B$9:$R$62,12,0)</f>
        <v>0</v>
      </c>
      <c r="K65" s="16">
        <f>VLOOKUP(B65,[2]Brokers!$B$9:$M$69,12,0)</f>
        <v>0</v>
      </c>
      <c r="L65" s="16">
        <v>0</v>
      </c>
      <c r="M65" s="16">
        <f>VLOOKUP(B65,[3]Brokers!$B$9:$Y$69,24,0)</f>
        <v>0</v>
      </c>
      <c r="N65" s="16">
        <v>0</v>
      </c>
      <c r="O65" s="27">
        <f>M65+I65+K65+H65+G65+N65+L65+J65</f>
        <v>0</v>
      </c>
      <c r="P65" s="30">
        <f>VLOOKUP(B65,[5]Sheet1!$B$16:$P$69,15,0)+O65</f>
        <v>0</v>
      </c>
      <c r="Q65" s="32">
        <f>P65/$P$70</f>
        <v>0</v>
      </c>
      <c r="R65" s="25"/>
    </row>
    <row r="66" spans="1:19" x14ac:dyDescent="0.25">
      <c r="A66" s="31">
        <f t="shared" si="0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VLOOKUP(B66,[4]Brokers!$B$9:$H$69,7,0)</f>
        <v>0</v>
      </c>
      <c r="H66" s="16">
        <f>VLOOKUP(B66,[1]Brokers!$B$9:$AC$69,28,0)</f>
        <v>0</v>
      </c>
      <c r="I66" s="16">
        <f>VLOOKUP(B66,[4]Brokers!$B$9:$W$62,17,0)</f>
        <v>0</v>
      </c>
      <c r="J66" s="16">
        <f>VLOOKUP(B66,[4]Brokers!$B$9:$R$62,12,0)</f>
        <v>0</v>
      </c>
      <c r="K66" s="16">
        <f>VLOOKUP(B66,[2]Brokers!$B$9:$M$69,12,0)</f>
        <v>0</v>
      </c>
      <c r="L66" s="16">
        <v>0</v>
      </c>
      <c r="M66" s="16">
        <f>VLOOKUP(B66,[3]Brokers!$B$9:$Y$69,24,0)</f>
        <v>0</v>
      </c>
      <c r="N66" s="16">
        <v>0</v>
      </c>
      <c r="O66" s="27">
        <f>M66+I66+K66+H66+G66+N66+L66+J66</f>
        <v>0</v>
      </c>
      <c r="P66" s="30">
        <f>VLOOKUP(B66,[5]Sheet1!$B$16:$P$69,15,0)+O66</f>
        <v>0</v>
      </c>
      <c r="Q66" s="32">
        <f>P66/$P$70</f>
        <v>0</v>
      </c>
      <c r="R66" s="25"/>
    </row>
    <row r="67" spans="1:19" x14ac:dyDescent="0.25">
      <c r="A67" s="31">
        <f t="shared" si="0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VLOOKUP(B67,[4]Brokers!$B$9:$H$69,7,0)</f>
        <v>0</v>
      </c>
      <c r="H67" s="16">
        <f>VLOOKUP(B67,[1]Brokers!$B$9:$AC$69,28,0)</f>
        <v>0</v>
      </c>
      <c r="I67" s="16">
        <f>VLOOKUP(B67,[4]Brokers!$B$9:$W$62,17,0)</f>
        <v>0</v>
      </c>
      <c r="J67" s="16">
        <f>VLOOKUP(B67,[4]Brokers!$B$9:$R$62,12,0)</f>
        <v>0</v>
      </c>
      <c r="K67" s="16">
        <f>VLOOKUP(B67,[2]Brokers!$B$9:$M$69,12,0)</f>
        <v>0</v>
      </c>
      <c r="L67" s="16">
        <v>0</v>
      </c>
      <c r="M67" s="16">
        <f>VLOOKUP(B67,[3]Brokers!$B$9:$Y$69,24,0)</f>
        <v>0</v>
      </c>
      <c r="N67" s="16">
        <v>0</v>
      </c>
      <c r="O67" s="27">
        <f>M67+I67+K67+H67+G67+N67+L67+J67</f>
        <v>0</v>
      </c>
      <c r="P67" s="30">
        <f>VLOOKUP(B67,[5]Sheet1!$B$16:$P$69,15,0)+O67</f>
        <v>0</v>
      </c>
      <c r="Q67" s="32">
        <f>P67/$P$70</f>
        <v>0</v>
      </c>
      <c r="R67" s="25"/>
    </row>
    <row r="68" spans="1:19" x14ac:dyDescent="0.25">
      <c r="A68" s="31">
        <f t="shared" si="0"/>
        <v>53</v>
      </c>
      <c r="B68" s="12" t="s">
        <v>104</v>
      </c>
      <c r="C68" s="13" t="s">
        <v>118</v>
      </c>
      <c r="D68" s="14" t="s">
        <v>14</v>
      </c>
      <c r="E68" s="15"/>
      <c r="F68" s="15"/>
      <c r="G68" s="16">
        <f>VLOOKUP(B68,[4]Brokers!$B$9:$H$69,7,0)</f>
        <v>0</v>
      </c>
      <c r="H68" s="16">
        <f>VLOOKUP(B68,[1]Brokers!$B$9:$AC$69,28,0)</f>
        <v>0</v>
      </c>
      <c r="I68" s="16">
        <f>VLOOKUP(B68,[4]Brokers!$B$9:$W$62,17,0)</f>
        <v>0</v>
      </c>
      <c r="J68" s="16">
        <f>VLOOKUP(B68,[4]Brokers!$B$9:$R$62,12,0)</f>
        <v>0</v>
      </c>
      <c r="K68" s="16">
        <f>VLOOKUP(B68,[2]Brokers!$B$9:$M$69,12,0)</f>
        <v>0</v>
      </c>
      <c r="L68" s="16">
        <v>0</v>
      </c>
      <c r="M68" s="16">
        <f>VLOOKUP(B68,[3]Brokers!$B$9:$Y$69,24,0)</f>
        <v>0</v>
      </c>
      <c r="N68" s="16">
        <v>0</v>
      </c>
      <c r="O68" s="27">
        <f>M68+I68+K68+H68+G68+N68+L68+J68</f>
        <v>0</v>
      </c>
      <c r="P68" s="30">
        <f>VLOOKUP(B68,[5]Sheet1!$B$16:$P$69,15,0)+O68</f>
        <v>0</v>
      </c>
      <c r="Q68" s="32">
        <f>P68/$P$70</f>
        <v>0</v>
      </c>
      <c r="R68" s="25"/>
    </row>
    <row r="69" spans="1:19" x14ac:dyDescent="0.25">
      <c r="A69" s="31">
        <f t="shared" si="0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VLOOKUP(B69,[4]Brokers!$B$9:$H$69,7,0)</f>
        <v>0</v>
      </c>
      <c r="H69" s="16">
        <f>VLOOKUP(B69,[1]Brokers!$B$9:$AC$69,28,0)</f>
        <v>0</v>
      </c>
      <c r="I69" s="16">
        <f>VLOOKUP(B69,[4]Brokers!$B$9:$W$62,17,0)</f>
        <v>0</v>
      </c>
      <c r="J69" s="16">
        <f>VLOOKUP(B69,[4]Brokers!$B$9:$R$62,12,0)</f>
        <v>0</v>
      </c>
      <c r="K69" s="16">
        <f>VLOOKUP(B69,[2]Brokers!$B$9:$M$69,12,0)</f>
        <v>0</v>
      </c>
      <c r="L69" s="27">
        <v>0</v>
      </c>
      <c r="M69" s="16">
        <f>VLOOKUP(B69,[3]Brokers!$B$9:$Y$69,24,0)</f>
        <v>0</v>
      </c>
      <c r="N69" s="16">
        <v>0</v>
      </c>
      <c r="O69" s="27">
        <f>M69+I69+K69+H69+G69+N69+L69+J69</f>
        <v>0</v>
      </c>
      <c r="P69" s="30">
        <f>VLOOKUP(B69,[5]Sheet1!$B$16:$P$69,15,0)+O69</f>
        <v>0</v>
      </c>
      <c r="Q69" s="32">
        <f>P69/$P$70</f>
        <v>0</v>
      </c>
      <c r="R69" s="25"/>
    </row>
    <row r="70" spans="1:19" ht="16.5" thickBot="1" x14ac:dyDescent="0.3">
      <c r="A70" s="47" t="s">
        <v>6</v>
      </c>
      <c r="B70" s="48"/>
      <c r="C70" s="48"/>
      <c r="D70" s="33">
        <f>COUNTA(D16:D69)</f>
        <v>54</v>
      </c>
      <c r="E70" s="33">
        <f>COUNTA(E16:E69)</f>
        <v>17</v>
      </c>
      <c r="F70" s="33">
        <f>COUNTA(F16:F69)</f>
        <v>13</v>
      </c>
      <c r="G70" s="34">
        <f t="shared" ref="G70:Q70" si="1">SUM(G16:G69)</f>
        <v>28586330004.139992</v>
      </c>
      <c r="H70" s="34">
        <f t="shared" si="1"/>
        <v>0</v>
      </c>
      <c r="I70" s="34">
        <f t="shared" si="1"/>
        <v>662536060</v>
      </c>
      <c r="J70" s="34">
        <f t="shared" si="1"/>
        <v>97564733.160000011</v>
      </c>
      <c r="K70" s="34">
        <f t="shared" si="1"/>
        <v>0</v>
      </c>
      <c r="L70" s="34">
        <f t="shared" si="1"/>
        <v>0</v>
      </c>
      <c r="M70" s="34">
        <f t="shared" si="1"/>
        <v>0</v>
      </c>
      <c r="N70" s="34">
        <f t="shared" si="1"/>
        <v>0</v>
      </c>
      <c r="O70" s="34">
        <f t="shared" si="1"/>
        <v>29346430797.299995</v>
      </c>
      <c r="P70" s="34">
        <f t="shared" si="1"/>
        <v>130653644654.7</v>
      </c>
      <c r="Q70" s="35">
        <f t="shared" si="1"/>
        <v>0.99999999999999944</v>
      </c>
      <c r="R70" s="20"/>
      <c r="S70" s="19"/>
    </row>
    <row r="71" spans="1:19" x14ac:dyDescent="0.25">
      <c r="M71" s="21"/>
      <c r="N71" s="21"/>
      <c r="O71" s="22"/>
      <c r="Q71" s="21"/>
      <c r="R71" s="20"/>
      <c r="S71" s="19"/>
    </row>
    <row r="72" spans="1:19" ht="27.6" customHeight="1" x14ac:dyDescent="0.25">
      <c r="B72" s="38" t="s">
        <v>107</v>
      </c>
      <c r="C72" s="38"/>
      <c r="D72" s="38"/>
      <c r="E72" s="38"/>
      <c r="F72" s="38"/>
      <c r="H72" s="23"/>
      <c r="I72" s="23"/>
      <c r="J72" s="23"/>
      <c r="M72" s="21"/>
      <c r="N72" s="21"/>
      <c r="O72" s="21"/>
      <c r="R72" s="20"/>
      <c r="S72" s="19"/>
    </row>
    <row r="73" spans="1:19" ht="27.6" customHeight="1" x14ac:dyDescent="0.25">
      <c r="C73" s="39"/>
      <c r="D73" s="39"/>
      <c r="E73" s="39"/>
      <c r="F73" s="39"/>
      <c r="O73" s="21"/>
      <c r="P73" s="21"/>
      <c r="R73" s="20"/>
      <c r="S73" s="19"/>
    </row>
    <row r="74" spans="1:19" x14ac:dyDescent="0.25">
      <c r="R74" s="20"/>
      <c r="S74" s="19"/>
    </row>
    <row r="75" spans="1:19" x14ac:dyDescent="0.25">
      <c r="R75" s="20"/>
      <c r="S75" s="19"/>
    </row>
  </sheetData>
  <sortState ref="B16:Q69">
    <sortCondition descending="1" ref="Q69"/>
  </sortState>
  <mergeCells count="16">
    <mergeCell ref="P14:P15"/>
    <mergeCell ref="Q14:Q15"/>
    <mergeCell ref="A70:C70"/>
    <mergeCell ref="D9:M9"/>
    <mergeCell ref="M11:Q11"/>
    <mergeCell ref="A12:A15"/>
    <mergeCell ref="B12:B15"/>
    <mergeCell ref="C12:C15"/>
    <mergeCell ref="D12:F14"/>
    <mergeCell ref="G12:O13"/>
    <mergeCell ref="P12:Q13"/>
    <mergeCell ref="B72:F72"/>
    <mergeCell ref="C73:F73"/>
    <mergeCell ref="O14:O15"/>
    <mergeCell ref="K14:M14"/>
    <mergeCell ref="G14:J14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2021-01-12T06:43:10Z</cp:lastPrinted>
  <dcterms:created xsi:type="dcterms:W3CDTF">2017-06-09T07:51:20Z</dcterms:created>
  <dcterms:modified xsi:type="dcterms:W3CDTF">2021-01-12T06:43:18Z</dcterms:modified>
</cp:coreProperties>
</file>